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4240" windowHeight="13740" activeTab="1"/>
  </bookViews>
  <sheets>
    <sheet name="PLANILHA ORÇAMENTARIA" sheetId="1" r:id="rId1"/>
    <sheet name="CRONOGRAMA" sheetId="2" r:id="rId2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95" i="1"/>
  <c r="F21"/>
  <c r="X21" s="1"/>
  <c r="J21"/>
  <c r="K21" s="1"/>
  <c r="N21"/>
  <c r="S21" s="1"/>
  <c r="U21" s="1"/>
  <c r="Q21"/>
  <c r="F22"/>
  <c r="J22"/>
  <c r="K22" s="1"/>
  <c r="N22"/>
  <c r="Q22"/>
  <c r="S22"/>
  <c r="U22" s="1"/>
  <c r="X22"/>
  <c r="Y22"/>
  <c r="J15"/>
  <c r="K15" s="1"/>
  <c r="F16"/>
  <c r="X16" s="1"/>
  <c r="J16"/>
  <c r="K16" s="1"/>
  <c r="N16"/>
  <c r="S16" s="1"/>
  <c r="U16" s="1"/>
  <c r="Q16"/>
  <c r="Y16"/>
  <c r="F17"/>
  <c r="Y17" s="1"/>
  <c r="J17"/>
  <c r="K17" s="1"/>
  <c r="N17"/>
  <c r="Q17"/>
  <c r="S17"/>
  <c r="U17" s="1"/>
  <c r="Y21" l="1"/>
  <c r="O21"/>
  <c r="T21" s="1"/>
  <c r="O22"/>
  <c r="T22" s="1"/>
  <c r="V22" s="1"/>
  <c r="V21"/>
  <c r="X17"/>
  <c r="O16"/>
  <c r="T16" s="1"/>
  <c r="V16" s="1"/>
  <c r="O17"/>
  <c r="T17" s="1"/>
  <c r="V17" s="1"/>
  <c r="F15"/>
  <c r="F228"/>
  <c r="F12"/>
  <c r="F13"/>
  <c r="Y15" l="1"/>
  <c r="X15"/>
  <c r="O6"/>
  <c r="J8"/>
  <c r="K8" s="1"/>
  <c r="J9"/>
  <c r="K9" s="1"/>
  <c r="J10"/>
  <c r="K10" s="1"/>
  <c r="N10"/>
  <c r="S10" s="1"/>
  <c r="U10" s="1"/>
  <c r="Q10"/>
  <c r="J11"/>
  <c r="K11" s="1"/>
  <c r="J12"/>
  <c r="K12" s="1"/>
  <c r="N12"/>
  <c r="S12" s="1"/>
  <c r="U12" s="1"/>
  <c r="Q12"/>
  <c r="J14"/>
  <c r="K14" s="1"/>
  <c r="N14"/>
  <c r="S14" s="1"/>
  <c r="U14" s="1"/>
  <c r="Q14"/>
  <c r="J18"/>
  <c r="K18" s="1"/>
  <c r="J19"/>
  <c r="K19" s="1"/>
  <c r="J20"/>
  <c r="K20" s="1"/>
  <c r="N20"/>
  <c r="S20" s="1"/>
  <c r="U20" s="1"/>
  <c r="Q20"/>
  <c r="J23"/>
  <c r="K23" s="1"/>
  <c r="J24"/>
  <c r="K24" s="1"/>
  <c r="N24"/>
  <c r="S24" s="1"/>
  <c r="U24" s="1"/>
  <c r="Q24"/>
  <c r="J25"/>
  <c r="K25" s="1"/>
  <c r="N25"/>
  <c r="S25" s="1"/>
  <c r="U25" s="1"/>
  <c r="Q25"/>
  <c r="J26"/>
  <c r="K26" s="1"/>
  <c r="N26"/>
  <c r="S26" s="1"/>
  <c r="U26" s="1"/>
  <c r="Q26"/>
  <c r="J27"/>
  <c r="K27" s="1"/>
  <c r="N27"/>
  <c r="S27" s="1"/>
  <c r="U27" s="1"/>
  <c r="Q27"/>
  <c r="J28"/>
  <c r="K28" s="1"/>
  <c r="J29"/>
  <c r="K29" s="1"/>
  <c r="J30"/>
  <c r="K30" s="1"/>
  <c r="N30"/>
  <c r="S30" s="1"/>
  <c r="U30" s="1"/>
  <c r="Q30"/>
  <c r="J31"/>
  <c r="K31" s="1"/>
  <c r="N31"/>
  <c r="S31" s="1"/>
  <c r="U31" s="1"/>
  <c r="Q31"/>
  <c r="J32"/>
  <c r="K32" s="1"/>
  <c r="N32"/>
  <c r="S32" s="1"/>
  <c r="U32" s="1"/>
  <c r="Q32"/>
  <c r="J33"/>
  <c r="K33" s="1"/>
  <c r="N33"/>
  <c r="S33" s="1"/>
  <c r="U33" s="1"/>
  <c r="Q33"/>
  <c r="J34"/>
  <c r="K34" s="1"/>
  <c r="N34"/>
  <c r="S34" s="1"/>
  <c r="U34" s="1"/>
  <c r="Q34"/>
  <c r="J35"/>
  <c r="K35" s="1"/>
  <c r="N35"/>
  <c r="S35" s="1"/>
  <c r="U35" s="1"/>
  <c r="Q35"/>
  <c r="J36"/>
  <c r="K36" s="1"/>
  <c r="J37"/>
  <c r="K37" s="1"/>
  <c r="N37"/>
  <c r="S37" s="1"/>
  <c r="U37" s="1"/>
  <c r="Q37"/>
  <c r="J38"/>
  <c r="K38" s="1"/>
  <c r="N38"/>
  <c r="S38" s="1"/>
  <c r="U38" s="1"/>
  <c r="Q38"/>
  <c r="J39"/>
  <c r="K39" s="1"/>
  <c r="N39"/>
  <c r="S39" s="1"/>
  <c r="U39" s="1"/>
  <c r="Q39"/>
  <c r="J40"/>
  <c r="K40" s="1"/>
  <c r="N40"/>
  <c r="S40" s="1"/>
  <c r="U40" s="1"/>
  <c r="Q40"/>
  <c r="J41"/>
  <c r="K41" s="1"/>
  <c r="N41"/>
  <c r="S41" s="1"/>
  <c r="U41" s="1"/>
  <c r="Q41"/>
  <c r="J42"/>
  <c r="K42" s="1"/>
  <c r="N42"/>
  <c r="S42" s="1"/>
  <c r="U42" s="1"/>
  <c r="Q42"/>
  <c r="J43"/>
  <c r="K43" s="1"/>
  <c r="N43"/>
  <c r="S43" s="1"/>
  <c r="U43" s="1"/>
  <c r="Q43"/>
  <c r="J44"/>
  <c r="K44" s="1"/>
  <c r="N44"/>
  <c r="S44" s="1"/>
  <c r="U44" s="1"/>
  <c r="Q44"/>
  <c r="J45"/>
  <c r="K45" s="1"/>
  <c r="N45"/>
  <c r="S45" s="1"/>
  <c r="U45" s="1"/>
  <c r="Q45"/>
  <c r="J46"/>
  <c r="K46" s="1"/>
  <c r="N46"/>
  <c r="S46" s="1"/>
  <c r="U46" s="1"/>
  <c r="Q46"/>
  <c r="J47"/>
  <c r="K47" s="1"/>
  <c r="N47"/>
  <c r="S47" s="1"/>
  <c r="U47" s="1"/>
  <c r="Q47"/>
  <c r="J48"/>
  <c r="K48" s="1"/>
  <c r="N48"/>
  <c r="S48" s="1"/>
  <c r="U48" s="1"/>
  <c r="Q48"/>
  <c r="J49"/>
  <c r="K49" s="1"/>
  <c r="N49"/>
  <c r="S49" s="1"/>
  <c r="U49" s="1"/>
  <c r="Q49"/>
  <c r="J50"/>
  <c r="K50" s="1"/>
  <c r="J51"/>
  <c r="K51" s="1"/>
  <c r="J52"/>
  <c r="K52" s="1"/>
  <c r="S52"/>
  <c r="U52" s="1"/>
  <c r="J53"/>
  <c r="K53" s="1"/>
  <c r="S53"/>
  <c r="U53" s="1"/>
  <c r="J54"/>
  <c r="K54"/>
  <c r="S54"/>
  <c r="U54" s="1"/>
  <c r="J55"/>
  <c r="K55" s="1"/>
  <c r="S55"/>
  <c r="U55" s="1"/>
  <c r="J56"/>
  <c r="K56" s="1"/>
  <c r="S56"/>
  <c r="U56" s="1"/>
  <c r="J57"/>
  <c r="K57" s="1"/>
  <c r="S57"/>
  <c r="U57" s="1"/>
  <c r="J58"/>
  <c r="K58" s="1"/>
  <c r="S58"/>
  <c r="U58" s="1"/>
  <c r="J59"/>
  <c r="K59" s="1"/>
  <c r="S59"/>
  <c r="U59" s="1"/>
  <c r="J60"/>
  <c r="K60" s="1"/>
  <c r="S60"/>
  <c r="U60" s="1"/>
  <c r="J61"/>
  <c r="K61" s="1"/>
  <c r="N61"/>
  <c r="S61" s="1"/>
  <c r="U61" s="1"/>
  <c r="Q61"/>
  <c r="J62"/>
  <c r="K62" s="1"/>
  <c r="J63"/>
  <c r="K63" s="1"/>
  <c r="S63"/>
  <c r="U63" s="1"/>
  <c r="J64"/>
  <c r="K64" s="1"/>
  <c r="S64"/>
  <c r="U64" s="1"/>
  <c r="J65"/>
  <c r="K65" s="1"/>
  <c r="S65"/>
  <c r="U65" s="1"/>
  <c r="J66"/>
  <c r="K66" s="1"/>
  <c r="S66"/>
  <c r="U66" s="1"/>
  <c r="J67"/>
  <c r="K67" s="1"/>
  <c r="S67"/>
  <c r="U67" s="1"/>
  <c r="J68"/>
  <c r="K68" s="1"/>
  <c r="S68"/>
  <c r="U68" s="1"/>
  <c r="J69"/>
  <c r="K69" s="1"/>
  <c r="S69"/>
  <c r="U69" s="1"/>
  <c r="J70"/>
  <c r="K70" s="1"/>
  <c r="S70"/>
  <c r="U70" s="1"/>
  <c r="J71"/>
  <c r="K71" s="1"/>
  <c r="J72"/>
  <c r="K72" s="1"/>
  <c r="S72"/>
  <c r="U72" s="1"/>
  <c r="J73"/>
  <c r="K73" s="1"/>
  <c r="S73"/>
  <c r="U73" s="1"/>
  <c r="J74"/>
  <c r="K74" s="1"/>
  <c r="S74"/>
  <c r="U74" s="1"/>
  <c r="J75"/>
  <c r="K75" s="1"/>
  <c r="S75"/>
  <c r="U75" s="1"/>
  <c r="J76"/>
  <c r="K76" s="1"/>
  <c r="S76"/>
  <c r="U76" s="1"/>
  <c r="J77"/>
  <c r="K77" s="1"/>
  <c r="S77"/>
  <c r="U77" s="1"/>
  <c r="J78"/>
  <c r="K78" s="1"/>
  <c r="J79"/>
  <c r="K79" s="1"/>
  <c r="J80"/>
  <c r="K80" s="1"/>
  <c r="N80"/>
  <c r="S80" s="1"/>
  <c r="U80" s="1"/>
  <c r="Q80"/>
  <c r="J81"/>
  <c r="K81" s="1"/>
  <c r="J82"/>
  <c r="K82" s="1"/>
  <c r="N82"/>
  <c r="S82" s="1"/>
  <c r="U82" s="1"/>
  <c r="Q82"/>
  <c r="J83"/>
  <c r="K83" s="1"/>
  <c r="J84"/>
  <c r="K84" s="1"/>
  <c r="J85"/>
  <c r="K85" s="1"/>
  <c r="N85"/>
  <c r="S85" s="1"/>
  <c r="U85" s="1"/>
  <c r="Q85"/>
  <c r="J86"/>
  <c r="K86" s="1"/>
  <c r="N86"/>
  <c r="S86" s="1"/>
  <c r="U86" s="1"/>
  <c r="Q86"/>
  <c r="J87"/>
  <c r="K87" s="1"/>
  <c r="N87"/>
  <c r="S87" s="1"/>
  <c r="U87" s="1"/>
  <c r="Q87"/>
  <c r="J88"/>
  <c r="K88" s="1"/>
  <c r="N88"/>
  <c r="S88" s="1"/>
  <c r="U88" s="1"/>
  <c r="Q88"/>
  <c r="J89"/>
  <c r="K89" s="1"/>
  <c r="N89"/>
  <c r="S89" s="1"/>
  <c r="U89" s="1"/>
  <c r="Q89"/>
  <c r="J90"/>
  <c r="K90" s="1"/>
  <c r="J91"/>
  <c r="K91" s="1"/>
  <c r="N91"/>
  <c r="S91" s="1"/>
  <c r="U91" s="1"/>
  <c r="Q91"/>
  <c r="J92"/>
  <c r="K92" s="1"/>
  <c r="N92"/>
  <c r="S92" s="1"/>
  <c r="U92" s="1"/>
  <c r="Q92"/>
  <c r="J93"/>
  <c r="K93" s="1"/>
  <c r="N93"/>
  <c r="S93" s="1"/>
  <c r="U93" s="1"/>
  <c r="Q93"/>
  <c r="J94"/>
  <c r="K94" s="1"/>
  <c r="N94"/>
  <c r="S94" s="1"/>
  <c r="U94" s="1"/>
  <c r="Q94"/>
  <c r="J95"/>
  <c r="K95" s="1"/>
  <c r="N95"/>
  <c r="S95" s="1"/>
  <c r="U95" s="1"/>
  <c r="Q95"/>
  <c r="J96"/>
  <c r="K96" s="1"/>
  <c r="N96"/>
  <c r="S96" s="1"/>
  <c r="U96" s="1"/>
  <c r="Q96"/>
  <c r="J97"/>
  <c r="K97" s="1"/>
  <c r="J98"/>
  <c r="K98" s="1"/>
  <c r="N98"/>
  <c r="S98" s="1"/>
  <c r="U98" s="1"/>
  <c r="Q98"/>
  <c r="J99"/>
  <c r="K99" s="1"/>
  <c r="N99"/>
  <c r="S99" s="1"/>
  <c r="U99" s="1"/>
  <c r="Q99"/>
  <c r="J100"/>
  <c r="K100" s="1"/>
  <c r="N100"/>
  <c r="S100" s="1"/>
  <c r="U100" s="1"/>
  <c r="Q100"/>
  <c r="J101"/>
  <c r="K101" s="1"/>
  <c r="N101"/>
  <c r="S101" s="1"/>
  <c r="U101" s="1"/>
  <c r="Q101"/>
  <c r="J102"/>
  <c r="K102" s="1"/>
  <c r="N102"/>
  <c r="S102" s="1"/>
  <c r="U102" s="1"/>
  <c r="Q102"/>
  <c r="J103"/>
  <c r="K103" s="1"/>
  <c r="J104"/>
  <c r="K104" s="1"/>
  <c r="N104"/>
  <c r="S104" s="1"/>
  <c r="U104" s="1"/>
  <c r="Q104"/>
  <c r="J105"/>
  <c r="K105" s="1"/>
  <c r="N105"/>
  <c r="S105" s="1"/>
  <c r="U105" s="1"/>
  <c r="Q105"/>
  <c r="J106"/>
  <c r="K106" s="1"/>
  <c r="N106"/>
  <c r="S106" s="1"/>
  <c r="U106" s="1"/>
  <c r="Q106"/>
  <c r="J107"/>
  <c r="K107" s="1"/>
  <c r="J108"/>
  <c r="K108" s="1"/>
  <c r="N108"/>
  <c r="S108" s="1"/>
  <c r="U108" s="1"/>
  <c r="Q108"/>
  <c r="J109"/>
  <c r="K109" s="1"/>
  <c r="N109"/>
  <c r="S109" s="1"/>
  <c r="U109" s="1"/>
  <c r="Q109"/>
  <c r="J110"/>
  <c r="K110" s="1"/>
  <c r="N110"/>
  <c r="S110" s="1"/>
  <c r="U110" s="1"/>
  <c r="Q110"/>
  <c r="J111"/>
  <c r="K111" s="1"/>
  <c r="J112"/>
  <c r="K112" s="1"/>
  <c r="N112"/>
  <c r="S112" s="1"/>
  <c r="U112" s="1"/>
  <c r="Q112"/>
  <c r="J113"/>
  <c r="K113" s="1"/>
  <c r="N113"/>
  <c r="S113" s="1"/>
  <c r="U113" s="1"/>
  <c r="Q113"/>
  <c r="J114"/>
  <c r="K114" s="1"/>
  <c r="J115"/>
  <c r="K115" s="1"/>
  <c r="N115"/>
  <c r="S115" s="1"/>
  <c r="U115" s="1"/>
  <c r="Q115"/>
  <c r="J116"/>
  <c r="K116" s="1"/>
  <c r="N116"/>
  <c r="S116" s="1"/>
  <c r="U116" s="1"/>
  <c r="Q116"/>
  <c r="J117"/>
  <c r="K117" s="1"/>
  <c r="N117"/>
  <c r="S117" s="1"/>
  <c r="U117" s="1"/>
  <c r="Q117"/>
  <c r="J118"/>
  <c r="K118" s="1"/>
  <c r="J119"/>
  <c r="K119" s="1"/>
  <c r="S119"/>
  <c r="U119" s="1"/>
  <c r="J120"/>
  <c r="K120" s="1"/>
  <c r="S120"/>
  <c r="U120" s="1"/>
  <c r="J121"/>
  <c r="K121" s="1"/>
  <c r="S121"/>
  <c r="U121" s="1"/>
  <c r="J122"/>
  <c r="K122" s="1"/>
  <c r="S122"/>
  <c r="U122" s="1"/>
  <c r="J123"/>
  <c r="K123" s="1"/>
  <c r="J124"/>
  <c r="K124" s="1"/>
  <c r="N124"/>
  <c r="S124" s="1"/>
  <c r="U124" s="1"/>
  <c r="Q124"/>
  <c r="J125"/>
  <c r="K125" s="1"/>
  <c r="N125"/>
  <c r="S125" s="1"/>
  <c r="U125" s="1"/>
  <c r="Q125"/>
  <c r="J126"/>
  <c r="K126" s="1"/>
  <c r="N126"/>
  <c r="S126" s="1"/>
  <c r="U126" s="1"/>
  <c r="Q126"/>
  <c r="J127"/>
  <c r="K127" s="1"/>
  <c r="N127"/>
  <c r="S127" s="1"/>
  <c r="U127" s="1"/>
  <c r="Q127"/>
  <c r="J128"/>
  <c r="K128" s="1"/>
  <c r="N128"/>
  <c r="S128" s="1"/>
  <c r="U128" s="1"/>
  <c r="Q128"/>
  <c r="J129"/>
  <c r="K129" s="1"/>
  <c r="N129"/>
  <c r="S129" s="1"/>
  <c r="U129" s="1"/>
  <c r="Q129"/>
  <c r="J130"/>
  <c r="K130" s="1"/>
  <c r="N130"/>
  <c r="S130" s="1"/>
  <c r="U130" s="1"/>
  <c r="Q130"/>
  <c r="J131"/>
  <c r="K131" s="1"/>
  <c r="N131"/>
  <c r="S131" s="1"/>
  <c r="U131" s="1"/>
  <c r="Q131"/>
  <c r="J132"/>
  <c r="K132" s="1"/>
  <c r="N132"/>
  <c r="S132" s="1"/>
  <c r="U132" s="1"/>
  <c r="Q132"/>
  <c r="J133"/>
  <c r="K133" s="1"/>
  <c r="N133"/>
  <c r="S133" s="1"/>
  <c r="U133" s="1"/>
  <c r="Q133"/>
  <c r="J134"/>
  <c r="K134" s="1"/>
  <c r="N134"/>
  <c r="S134" s="1"/>
  <c r="U134" s="1"/>
  <c r="Q134"/>
  <c r="J135"/>
  <c r="K135" s="1"/>
  <c r="J136"/>
  <c r="K136" s="1"/>
  <c r="N136"/>
  <c r="S136" s="1"/>
  <c r="U136" s="1"/>
  <c r="Q136"/>
  <c r="J137"/>
  <c r="K137" s="1"/>
  <c r="N137"/>
  <c r="S137" s="1"/>
  <c r="U137" s="1"/>
  <c r="Q137"/>
  <c r="J138"/>
  <c r="K138" s="1"/>
  <c r="J139"/>
  <c r="K139" s="1"/>
  <c r="N139"/>
  <c r="S139" s="1"/>
  <c r="U139" s="1"/>
  <c r="Q139"/>
  <c r="J140"/>
  <c r="K140" s="1"/>
  <c r="N140"/>
  <c r="S140" s="1"/>
  <c r="U140" s="1"/>
  <c r="Q140"/>
  <c r="J141"/>
  <c r="K141" s="1"/>
  <c r="N141"/>
  <c r="S141" s="1"/>
  <c r="U141" s="1"/>
  <c r="Q141"/>
  <c r="J142"/>
  <c r="K142" s="1"/>
  <c r="N142"/>
  <c r="S142" s="1"/>
  <c r="U142" s="1"/>
  <c r="Q142"/>
  <c r="J143"/>
  <c r="K143" s="1"/>
  <c r="N143"/>
  <c r="S143" s="1"/>
  <c r="U143" s="1"/>
  <c r="Q143"/>
  <c r="J144"/>
  <c r="K144" s="1"/>
  <c r="N144"/>
  <c r="S144" s="1"/>
  <c r="U144" s="1"/>
  <c r="Q144"/>
  <c r="J145"/>
  <c r="K145" s="1"/>
  <c r="N145"/>
  <c r="S145" s="1"/>
  <c r="U145" s="1"/>
  <c r="Q145"/>
  <c r="J146"/>
  <c r="K146" s="1"/>
  <c r="N146"/>
  <c r="S146" s="1"/>
  <c r="U146" s="1"/>
  <c r="Q146"/>
  <c r="J147"/>
  <c r="K147" s="1"/>
  <c r="N147"/>
  <c r="S147" s="1"/>
  <c r="U147" s="1"/>
  <c r="Q147"/>
  <c r="J148"/>
  <c r="K148" s="1"/>
  <c r="N148"/>
  <c r="S148" s="1"/>
  <c r="U148" s="1"/>
  <c r="Q148"/>
  <c r="J149"/>
  <c r="K149" s="1"/>
  <c r="N149"/>
  <c r="S149" s="1"/>
  <c r="U149" s="1"/>
  <c r="Q149"/>
  <c r="J150"/>
  <c r="K150" s="1"/>
  <c r="N150"/>
  <c r="S150" s="1"/>
  <c r="U150" s="1"/>
  <c r="Q150"/>
  <c r="J151"/>
  <c r="K151" s="1"/>
  <c r="J152"/>
  <c r="K152" s="1"/>
  <c r="N152"/>
  <c r="S152" s="1"/>
  <c r="U152" s="1"/>
  <c r="Q152"/>
  <c r="J153"/>
  <c r="K153" s="1"/>
  <c r="N153"/>
  <c r="S153" s="1"/>
  <c r="U153" s="1"/>
  <c r="Q153"/>
  <c r="J154"/>
  <c r="K154" s="1"/>
  <c r="N154"/>
  <c r="S154" s="1"/>
  <c r="U154" s="1"/>
  <c r="Q154"/>
  <c r="J155"/>
  <c r="K155" s="1"/>
  <c r="N155"/>
  <c r="S155" s="1"/>
  <c r="U155" s="1"/>
  <c r="Q155"/>
  <c r="J156"/>
  <c r="K156" s="1"/>
  <c r="N156"/>
  <c r="S156" s="1"/>
  <c r="U156" s="1"/>
  <c r="Q156"/>
  <c r="J157"/>
  <c r="K157" s="1"/>
  <c r="J158"/>
  <c r="K158" s="1"/>
  <c r="J159"/>
  <c r="K159" s="1"/>
  <c r="N159"/>
  <c r="S159" s="1"/>
  <c r="U159" s="1"/>
  <c r="Q159"/>
  <c r="J160"/>
  <c r="K160" s="1"/>
  <c r="N160"/>
  <c r="S160" s="1"/>
  <c r="U160" s="1"/>
  <c r="Q160"/>
  <c r="J161"/>
  <c r="K161" s="1"/>
  <c r="J162"/>
  <c r="K162" s="1"/>
  <c r="N162"/>
  <c r="S162" s="1"/>
  <c r="U162" s="1"/>
  <c r="Q162"/>
  <c r="J163"/>
  <c r="K163" s="1"/>
  <c r="N163"/>
  <c r="S163" s="1"/>
  <c r="U163" s="1"/>
  <c r="Q163"/>
  <c r="J164"/>
  <c r="K164" s="1"/>
  <c r="N164"/>
  <c r="S164" s="1"/>
  <c r="U164" s="1"/>
  <c r="Q164"/>
  <c r="J165"/>
  <c r="K165" s="1"/>
  <c r="N165"/>
  <c r="S165" s="1"/>
  <c r="U165" s="1"/>
  <c r="Q165"/>
  <c r="J166"/>
  <c r="K166" s="1"/>
  <c r="N166"/>
  <c r="S166" s="1"/>
  <c r="U166" s="1"/>
  <c r="Q166"/>
  <c r="J167"/>
  <c r="K167" s="1"/>
  <c r="N167"/>
  <c r="S167" s="1"/>
  <c r="U167" s="1"/>
  <c r="Q167"/>
  <c r="J168"/>
  <c r="K168" s="1"/>
  <c r="X168"/>
  <c r="Y168"/>
  <c r="J169"/>
  <c r="K169" s="1"/>
  <c r="J170"/>
  <c r="K170" s="1"/>
  <c r="N170"/>
  <c r="S170" s="1"/>
  <c r="U170" s="1"/>
  <c r="Q170"/>
  <c r="J171"/>
  <c r="K171" s="1"/>
  <c r="N171"/>
  <c r="S171" s="1"/>
  <c r="U171" s="1"/>
  <c r="Q171"/>
  <c r="J172"/>
  <c r="K172" s="1"/>
  <c r="N172"/>
  <c r="S172" s="1"/>
  <c r="U172" s="1"/>
  <c r="Q172"/>
  <c r="J173"/>
  <c r="K173" s="1"/>
  <c r="N173"/>
  <c r="S173" s="1"/>
  <c r="U173" s="1"/>
  <c r="Q173"/>
  <c r="J174"/>
  <c r="K174" s="1"/>
  <c r="N174"/>
  <c r="S174" s="1"/>
  <c r="U174" s="1"/>
  <c r="Q174"/>
  <c r="J175"/>
  <c r="K175" s="1"/>
  <c r="N175"/>
  <c r="S175" s="1"/>
  <c r="U175" s="1"/>
  <c r="Q175"/>
  <c r="J176"/>
  <c r="K176" s="1"/>
  <c r="N176"/>
  <c r="S176" s="1"/>
  <c r="U176" s="1"/>
  <c r="Q176"/>
  <c r="J177"/>
  <c r="K177" s="1"/>
  <c r="N177"/>
  <c r="S177" s="1"/>
  <c r="U177" s="1"/>
  <c r="Q177"/>
  <c r="J178"/>
  <c r="K178" s="1"/>
  <c r="N178"/>
  <c r="S178" s="1"/>
  <c r="U178" s="1"/>
  <c r="Q178"/>
  <c r="J179"/>
  <c r="K179" s="1"/>
  <c r="X179"/>
  <c r="Y179"/>
  <c r="J180"/>
  <c r="K180" s="1"/>
  <c r="J181"/>
  <c r="K181" s="1"/>
  <c r="N181"/>
  <c r="S181" s="1"/>
  <c r="U181" s="1"/>
  <c r="Q181"/>
  <c r="J182"/>
  <c r="K182" s="1"/>
  <c r="N182"/>
  <c r="S182" s="1"/>
  <c r="U182" s="1"/>
  <c r="Q182"/>
  <c r="J183"/>
  <c r="K183" s="1"/>
  <c r="N183"/>
  <c r="S183" s="1"/>
  <c r="U183" s="1"/>
  <c r="Q183"/>
  <c r="J184"/>
  <c r="K184" s="1"/>
  <c r="X184"/>
  <c r="Y184"/>
  <c r="J185"/>
  <c r="K185" s="1"/>
  <c r="J186"/>
  <c r="K186" s="1"/>
  <c r="N186"/>
  <c r="S186" s="1"/>
  <c r="U186" s="1"/>
  <c r="Q186"/>
  <c r="J187"/>
  <c r="K187" s="1"/>
  <c r="N187"/>
  <c r="S187" s="1"/>
  <c r="U187" s="1"/>
  <c r="Q187"/>
  <c r="J188"/>
  <c r="K188" s="1"/>
  <c r="N188"/>
  <c r="S188" s="1"/>
  <c r="U188" s="1"/>
  <c r="Q188"/>
  <c r="J189"/>
  <c r="K189" s="1"/>
  <c r="N189"/>
  <c r="S189" s="1"/>
  <c r="U189" s="1"/>
  <c r="Q189"/>
  <c r="J190"/>
  <c r="K190" s="1"/>
  <c r="N190"/>
  <c r="S190" s="1"/>
  <c r="U190" s="1"/>
  <c r="Q190"/>
  <c r="J191"/>
  <c r="K191" s="1"/>
  <c r="J192"/>
  <c r="K192" s="1"/>
  <c r="N192"/>
  <c r="S192" s="1"/>
  <c r="U192" s="1"/>
  <c r="Q192"/>
  <c r="J193"/>
  <c r="K193" s="1"/>
  <c r="N193"/>
  <c r="S193" s="1"/>
  <c r="U193" s="1"/>
  <c r="Q193"/>
  <c r="J194"/>
  <c r="K194" s="1"/>
  <c r="N194"/>
  <c r="S194" s="1"/>
  <c r="U194" s="1"/>
  <c r="Q194"/>
  <c r="J195"/>
  <c r="K195" s="1"/>
  <c r="N195"/>
  <c r="S195" s="1"/>
  <c r="U195" s="1"/>
  <c r="Q195"/>
  <c r="J196"/>
  <c r="K196" s="1"/>
  <c r="N196"/>
  <c r="S196" s="1"/>
  <c r="U196" s="1"/>
  <c r="Q196"/>
  <c r="J197"/>
  <c r="K197" s="1"/>
  <c r="N197"/>
  <c r="S197" s="1"/>
  <c r="U197" s="1"/>
  <c r="Q197"/>
  <c r="J198"/>
  <c r="K198" s="1"/>
  <c r="N198"/>
  <c r="S198" s="1"/>
  <c r="U198" s="1"/>
  <c r="Q198"/>
  <c r="J199"/>
  <c r="K199" s="1"/>
  <c r="J200"/>
  <c r="K200" s="1"/>
  <c r="N200"/>
  <c r="S200" s="1"/>
  <c r="U200" s="1"/>
  <c r="Q200"/>
  <c r="J201"/>
  <c r="K201" s="1"/>
  <c r="N201"/>
  <c r="S201" s="1"/>
  <c r="U201" s="1"/>
  <c r="Q201"/>
  <c r="J202"/>
  <c r="K202" s="1"/>
  <c r="N202"/>
  <c r="S202" s="1"/>
  <c r="U202" s="1"/>
  <c r="Q202"/>
  <c r="J203"/>
  <c r="K203" s="1"/>
  <c r="N203"/>
  <c r="S203" s="1"/>
  <c r="U203" s="1"/>
  <c r="Q203"/>
  <c r="J204"/>
  <c r="K204" s="1"/>
  <c r="N204"/>
  <c r="S204" s="1"/>
  <c r="U204" s="1"/>
  <c r="Q204"/>
  <c r="J205"/>
  <c r="K205" s="1"/>
  <c r="N205"/>
  <c r="S205" s="1"/>
  <c r="U205" s="1"/>
  <c r="Q205"/>
  <c r="J206"/>
  <c r="K206" s="1"/>
  <c r="N206"/>
  <c r="S206" s="1"/>
  <c r="U206" s="1"/>
  <c r="Q206"/>
  <c r="J207"/>
  <c r="K207" s="1"/>
  <c r="N207"/>
  <c r="S207" s="1"/>
  <c r="U207" s="1"/>
  <c r="Q207"/>
  <c r="J208"/>
  <c r="K208" s="1"/>
  <c r="N208"/>
  <c r="S208" s="1"/>
  <c r="U208" s="1"/>
  <c r="Q208"/>
  <c r="J209"/>
  <c r="K209" s="1"/>
  <c r="J210"/>
  <c r="K210" s="1"/>
  <c r="N210"/>
  <c r="S210" s="1"/>
  <c r="U210" s="1"/>
  <c r="Q210"/>
  <c r="J211"/>
  <c r="K211" s="1"/>
  <c r="J212"/>
  <c r="K212" s="1"/>
  <c r="N212"/>
  <c r="S212" s="1"/>
  <c r="U212" s="1"/>
  <c r="Q212"/>
  <c r="J213"/>
  <c r="K213" s="1"/>
  <c r="N213"/>
  <c r="S213" s="1"/>
  <c r="U213" s="1"/>
  <c r="Q213"/>
  <c r="J214"/>
  <c r="K214" s="1"/>
  <c r="J215"/>
  <c r="K215" s="1"/>
  <c r="N215"/>
  <c r="S215" s="1"/>
  <c r="U215" s="1"/>
  <c r="Q215"/>
  <c r="J216"/>
  <c r="K216" s="1"/>
  <c r="N216"/>
  <c r="S216" s="1"/>
  <c r="U216" s="1"/>
  <c r="Q216"/>
  <c r="J217"/>
  <c r="K217" s="1"/>
  <c r="N217"/>
  <c r="S217" s="1"/>
  <c r="U217" s="1"/>
  <c r="Q217"/>
  <c r="J218"/>
  <c r="K218" s="1"/>
  <c r="N218"/>
  <c r="S218" s="1"/>
  <c r="U218" s="1"/>
  <c r="Q218"/>
  <c r="J219"/>
  <c r="K219" s="1"/>
  <c r="J220"/>
  <c r="K220" s="1"/>
  <c r="J221"/>
  <c r="K221" s="1"/>
  <c r="N221"/>
  <c r="S221" s="1"/>
  <c r="U221" s="1"/>
  <c r="Q221"/>
  <c r="J222"/>
  <c r="K222" s="1"/>
  <c r="N222"/>
  <c r="S222" s="1"/>
  <c r="U222" s="1"/>
  <c r="Q222"/>
  <c r="J223"/>
  <c r="K223" s="1"/>
  <c r="J224"/>
  <c r="K224" s="1"/>
  <c r="N224"/>
  <c r="S224" s="1"/>
  <c r="U224" s="1"/>
  <c r="Q224"/>
  <c r="J225"/>
  <c r="K225" s="1"/>
  <c r="N225"/>
  <c r="S225" s="1"/>
  <c r="U225" s="1"/>
  <c r="Q225"/>
  <c r="J226"/>
  <c r="K226" s="1"/>
  <c r="J227"/>
  <c r="K227" s="1"/>
  <c r="J229"/>
  <c r="K229" s="1"/>
  <c r="N229"/>
  <c r="S229" s="1"/>
  <c r="U229" s="1"/>
  <c r="Q229"/>
  <c r="J230"/>
  <c r="K230" s="1"/>
  <c r="J231"/>
  <c r="K231" s="1"/>
  <c r="N231"/>
  <c r="S231" s="1"/>
  <c r="U231" s="1"/>
  <c r="Q231"/>
  <c r="J232"/>
  <c r="K232" s="1"/>
  <c r="N232"/>
  <c r="S232" s="1"/>
  <c r="U232" s="1"/>
  <c r="Q232"/>
  <c r="J233"/>
  <c r="K233" s="1"/>
  <c r="N233"/>
  <c r="S233" s="1"/>
  <c r="U233" s="1"/>
  <c r="Q233"/>
  <c r="J234"/>
  <c r="K234" s="1"/>
  <c r="N234"/>
  <c r="S234" s="1"/>
  <c r="U234" s="1"/>
  <c r="Q234"/>
  <c r="J235"/>
  <c r="K235" s="1"/>
  <c r="J236"/>
  <c r="K236" s="1"/>
  <c r="N236"/>
  <c r="S236" s="1"/>
  <c r="U236" s="1"/>
  <c r="Q236"/>
  <c r="J237"/>
  <c r="K237" s="1"/>
  <c r="J238"/>
  <c r="K238" s="1"/>
  <c r="J239"/>
  <c r="K239" s="1"/>
  <c r="N239"/>
  <c r="S239" s="1"/>
  <c r="U239" s="1"/>
  <c r="Q239"/>
  <c r="J240"/>
  <c r="K240" s="1"/>
  <c r="N240"/>
  <c r="S240" s="1"/>
  <c r="U240" s="1"/>
  <c r="Q240"/>
  <c r="J241"/>
  <c r="K241" s="1"/>
  <c r="N241"/>
  <c r="S241" s="1"/>
  <c r="U241" s="1"/>
  <c r="Q241"/>
  <c r="J242"/>
  <c r="K242" s="1"/>
  <c r="J243"/>
  <c r="K243" s="1"/>
  <c r="N243"/>
  <c r="S243" s="1"/>
  <c r="U243" s="1"/>
  <c r="Q243"/>
  <c r="J244"/>
  <c r="K244" s="1"/>
  <c r="N244"/>
  <c r="S244" s="1"/>
  <c r="U244" s="1"/>
  <c r="Q244"/>
  <c r="J245"/>
  <c r="K245" s="1"/>
  <c r="J246"/>
  <c r="K246" s="1"/>
  <c r="N246"/>
  <c r="S246" s="1"/>
  <c r="U246" s="1"/>
  <c r="Q246"/>
  <c r="J247"/>
  <c r="K247" s="1"/>
  <c r="N247"/>
  <c r="S247" s="1"/>
  <c r="U247" s="1"/>
  <c r="Q247"/>
  <c r="J248"/>
  <c r="K248" s="1"/>
  <c r="J249"/>
  <c r="K249" s="1"/>
  <c r="N249"/>
  <c r="S249" s="1"/>
  <c r="U249" s="1"/>
  <c r="Q249"/>
  <c r="J250"/>
  <c r="K250" s="1"/>
  <c r="J251"/>
  <c r="K251" s="1"/>
  <c r="J252"/>
  <c r="K252" s="1"/>
  <c r="N252"/>
  <c r="S252" s="1"/>
  <c r="U252" s="1"/>
  <c r="Q252"/>
  <c r="J253"/>
  <c r="K253" s="1"/>
  <c r="N253"/>
  <c r="S253" s="1"/>
  <c r="U253" s="1"/>
  <c r="Q253"/>
  <c r="J254"/>
  <c r="K254" s="1"/>
  <c r="J255"/>
  <c r="K255" s="1"/>
  <c r="J256"/>
  <c r="K256" s="1"/>
  <c r="N256"/>
  <c r="S256" s="1"/>
  <c r="U256" s="1"/>
  <c r="Q256"/>
  <c r="J257"/>
  <c r="K257" s="1"/>
  <c r="N257"/>
  <c r="S257" s="1"/>
  <c r="U257" s="1"/>
  <c r="Q257"/>
  <c r="J258"/>
  <c r="K258" s="1"/>
  <c r="J259"/>
  <c r="K259" s="1"/>
  <c r="N259"/>
  <c r="S259" s="1"/>
  <c r="U259" s="1"/>
  <c r="Q259"/>
  <c r="J260"/>
  <c r="K260" s="1"/>
  <c r="N260"/>
  <c r="S260" s="1"/>
  <c r="U260" s="1"/>
  <c r="Q260"/>
  <c r="J261"/>
  <c r="K261" s="1"/>
  <c r="N261"/>
  <c r="S261" s="1"/>
  <c r="U261" s="1"/>
  <c r="Q261"/>
  <c r="J262"/>
  <c r="K262" s="1"/>
  <c r="J263"/>
  <c r="K263" s="1"/>
  <c r="N263"/>
  <c r="S263" s="1"/>
  <c r="U263" s="1"/>
  <c r="Q263"/>
  <c r="J264"/>
  <c r="K264" s="1"/>
  <c r="J265"/>
  <c r="K265" s="1"/>
  <c r="J266"/>
  <c r="K266" s="1"/>
  <c r="N266"/>
  <c r="S266" s="1"/>
  <c r="U266" s="1"/>
  <c r="Q266"/>
  <c r="J267"/>
  <c r="K267" s="1"/>
  <c r="N267"/>
  <c r="S267" s="1"/>
  <c r="U267" s="1"/>
  <c r="Q267"/>
  <c r="J268"/>
  <c r="K268" s="1"/>
  <c r="N268"/>
  <c r="S268" s="1"/>
  <c r="U268" s="1"/>
  <c r="Q268"/>
  <c r="J269"/>
  <c r="K269" s="1"/>
  <c r="J270"/>
  <c r="K270" s="1"/>
  <c r="N270"/>
  <c r="S270" s="1"/>
  <c r="U270" s="1"/>
  <c r="Q270"/>
  <c r="J271"/>
  <c r="K271" s="1"/>
  <c r="N271"/>
  <c r="S271" s="1"/>
  <c r="U271" s="1"/>
  <c r="Q271"/>
  <c r="J272"/>
  <c r="K272" s="1"/>
  <c r="N272"/>
  <c r="S272" s="1"/>
  <c r="U272" s="1"/>
  <c r="Q272"/>
  <c r="J273"/>
  <c r="K273" s="1"/>
  <c r="J274"/>
  <c r="K274" s="1"/>
  <c r="N274"/>
  <c r="S274" s="1"/>
  <c r="U274" s="1"/>
  <c r="Q274"/>
  <c r="J275"/>
  <c r="K275" s="1"/>
  <c r="J276"/>
  <c r="K276" s="1"/>
  <c r="N276"/>
  <c r="S276" s="1"/>
  <c r="U276" s="1"/>
  <c r="Q276"/>
  <c r="J277"/>
  <c r="K277" s="1"/>
  <c r="N277"/>
  <c r="S277" s="1"/>
  <c r="U277" s="1"/>
  <c r="Q277"/>
  <c r="J278"/>
  <c r="K278" s="1"/>
  <c r="N278"/>
  <c r="S278" s="1"/>
  <c r="U278" s="1"/>
  <c r="Q278"/>
  <c r="J279"/>
  <c r="K279" s="1"/>
  <c r="N279"/>
  <c r="S279" s="1"/>
  <c r="U279" s="1"/>
  <c r="Q279"/>
  <c r="J280"/>
  <c r="K280" s="1"/>
  <c r="J281"/>
  <c r="K281" s="1"/>
  <c r="N281"/>
  <c r="S281" s="1"/>
  <c r="U281" s="1"/>
  <c r="Q281"/>
  <c r="J282"/>
  <c r="K282" s="1"/>
  <c r="N282"/>
  <c r="S282" s="1"/>
  <c r="U282" s="1"/>
  <c r="Q282"/>
  <c r="J283"/>
  <c r="K283" s="1"/>
  <c r="N283"/>
  <c r="S283" s="1"/>
  <c r="U283" s="1"/>
  <c r="Q283"/>
  <c r="J284"/>
  <c r="K284" s="1"/>
  <c r="N284"/>
  <c r="S284" s="1"/>
  <c r="U284" s="1"/>
  <c r="Q284"/>
  <c r="J285"/>
  <c r="K285" s="1"/>
  <c r="N285"/>
  <c r="S285" s="1"/>
  <c r="U285" s="1"/>
  <c r="Q285"/>
  <c r="J286"/>
  <c r="K286" s="1"/>
  <c r="N286"/>
  <c r="S286" s="1"/>
  <c r="U286" s="1"/>
  <c r="Q286"/>
  <c r="J287"/>
  <c r="K287" s="1"/>
  <c r="J288"/>
  <c r="K288" s="1"/>
  <c r="N288"/>
  <c r="S288" s="1"/>
  <c r="U288" s="1"/>
  <c r="Q288"/>
  <c r="J289"/>
  <c r="K289" s="1"/>
  <c r="J290"/>
  <c r="K290" s="1"/>
  <c r="N290"/>
  <c r="S290" s="1"/>
  <c r="U290" s="1"/>
  <c r="Q290"/>
  <c r="J291"/>
  <c r="K291" s="1"/>
  <c r="N291"/>
  <c r="S291" s="1"/>
  <c r="U291" s="1"/>
  <c r="Q291"/>
  <c r="J292"/>
  <c r="K292" s="1"/>
  <c r="J293"/>
  <c r="K293" s="1"/>
  <c r="N293"/>
  <c r="S293" s="1"/>
  <c r="U293" s="1"/>
  <c r="Q293"/>
  <c r="X296"/>
  <c r="Y296"/>
  <c r="X297"/>
  <c r="Y297"/>
  <c r="X298"/>
  <c r="Y298"/>
  <c r="F14" l="1"/>
  <c r="F11" s="1"/>
  <c r="F20"/>
  <c r="F25"/>
  <c r="F26"/>
  <c r="F27"/>
  <c r="F30"/>
  <c r="F32"/>
  <c r="F33"/>
  <c r="F34"/>
  <c r="F35"/>
  <c r="F37"/>
  <c r="F38"/>
  <c r="F41"/>
  <c r="F42"/>
  <c r="F43"/>
  <c r="F45"/>
  <c r="F55"/>
  <c r="F58"/>
  <c r="F59"/>
  <c r="F61"/>
  <c r="F63"/>
  <c r="F66"/>
  <c r="F67"/>
  <c r="F72"/>
  <c r="F73"/>
  <c r="F74"/>
  <c r="F76"/>
  <c r="F77"/>
  <c r="F80"/>
  <c r="F82"/>
  <c r="F86"/>
  <c r="F87"/>
  <c r="F88"/>
  <c r="F89"/>
  <c r="F91"/>
  <c r="F92"/>
  <c r="F93"/>
  <c r="F94"/>
  <c r="F96"/>
  <c r="F98"/>
  <c r="F100"/>
  <c r="F101"/>
  <c r="F102"/>
  <c r="F104"/>
  <c r="F105"/>
  <c r="F106"/>
  <c r="F108"/>
  <c r="F109"/>
  <c r="F110"/>
  <c r="F112"/>
  <c r="F113"/>
  <c r="F115"/>
  <c r="F116"/>
  <c r="F117"/>
  <c r="F119"/>
  <c r="F120"/>
  <c r="F121"/>
  <c r="F122"/>
  <c r="F124"/>
  <c r="F125"/>
  <c r="F126"/>
  <c r="F127"/>
  <c r="F128"/>
  <c r="F129"/>
  <c r="F130"/>
  <c r="F131"/>
  <c r="F132"/>
  <c r="F133"/>
  <c r="F134"/>
  <c r="F136"/>
  <c r="F137"/>
  <c r="F139"/>
  <c r="F140"/>
  <c r="F141"/>
  <c r="F142"/>
  <c r="F143"/>
  <c r="F144"/>
  <c r="F145"/>
  <c r="F146"/>
  <c r="F147"/>
  <c r="F148"/>
  <c r="F149"/>
  <c r="F150"/>
  <c r="F152"/>
  <c r="F153"/>
  <c r="F154"/>
  <c r="F155"/>
  <c r="F156"/>
  <c r="F159"/>
  <c r="F160"/>
  <c r="F162"/>
  <c r="F164"/>
  <c r="F165"/>
  <c r="F166"/>
  <c r="F170"/>
  <c r="F171"/>
  <c r="F173"/>
  <c r="F174"/>
  <c r="F175"/>
  <c r="F176"/>
  <c r="F178"/>
  <c r="F181"/>
  <c r="F182"/>
  <c r="F183"/>
  <c r="F186"/>
  <c r="F188"/>
  <c r="F189"/>
  <c r="F190"/>
  <c r="F192"/>
  <c r="F193"/>
  <c r="F194"/>
  <c r="F195"/>
  <c r="F196"/>
  <c r="F200"/>
  <c r="F201"/>
  <c r="F202"/>
  <c r="F203"/>
  <c r="F204"/>
  <c r="F208"/>
  <c r="F210"/>
  <c r="F213"/>
  <c r="F215"/>
  <c r="F216"/>
  <c r="F217"/>
  <c r="F218"/>
  <c r="F222"/>
  <c r="F224"/>
  <c r="F225"/>
  <c r="F229"/>
  <c r="F227" s="1"/>
  <c r="F231"/>
  <c r="F232"/>
  <c r="F233"/>
  <c r="F234"/>
  <c r="F236"/>
  <c r="F239"/>
  <c r="F240"/>
  <c r="F241"/>
  <c r="F243"/>
  <c r="F246"/>
  <c r="F247"/>
  <c r="F252"/>
  <c r="F253"/>
  <c r="F256"/>
  <c r="F257"/>
  <c r="F260"/>
  <c r="F261"/>
  <c r="F263"/>
  <c r="F266"/>
  <c r="F267"/>
  <c r="F270"/>
  <c r="F271"/>
  <c r="F272"/>
  <c r="F274"/>
  <c r="F276"/>
  <c r="F277"/>
  <c r="F278"/>
  <c r="F279"/>
  <c r="F282"/>
  <c r="F283"/>
  <c r="F290"/>
  <c r="F293"/>
  <c r="F294"/>
  <c r="F10"/>
  <c r="F24"/>
  <c r="F31"/>
  <c r="F39"/>
  <c r="F40"/>
  <c r="F44"/>
  <c r="F57"/>
  <c r="F60"/>
  <c r="F75"/>
  <c r="F85"/>
  <c r="F163"/>
  <c r="F167"/>
  <c r="F172"/>
  <c r="F177"/>
  <c r="F187"/>
  <c r="F205"/>
  <c r="F212"/>
  <c r="F221"/>
  <c r="F244"/>
  <c r="F249"/>
  <c r="F259"/>
  <c r="F268"/>
  <c r="F281"/>
  <c r="F291"/>
  <c r="G315"/>
  <c r="G316"/>
  <c r="G317"/>
  <c r="G318"/>
  <c r="G319"/>
  <c r="G320"/>
  <c r="G314"/>
  <c r="X37" l="1"/>
  <c r="Y37"/>
  <c r="O37"/>
  <c r="T37" s="1"/>
  <c r="V37" s="1"/>
  <c r="X77"/>
  <c r="Y77"/>
  <c r="T77"/>
  <c r="V77" s="1"/>
  <c r="Y234"/>
  <c r="O234"/>
  <c r="T234" s="1"/>
  <c r="V234" s="1"/>
  <c r="X234"/>
  <c r="X41"/>
  <c r="Y41"/>
  <c r="O41"/>
  <c r="T41" s="1"/>
  <c r="V41" s="1"/>
  <c r="O259"/>
  <c r="T259" s="1"/>
  <c r="V259" s="1"/>
  <c r="X259"/>
  <c r="Y259"/>
  <c r="X85"/>
  <c r="Y85"/>
  <c r="O85"/>
  <c r="T85" s="1"/>
  <c r="V85" s="1"/>
  <c r="Y278"/>
  <c r="O278"/>
  <c r="T278" s="1"/>
  <c r="V278" s="1"/>
  <c r="X278"/>
  <c r="X260"/>
  <c r="O260"/>
  <c r="T260" s="1"/>
  <c r="V260" s="1"/>
  <c r="Y260"/>
  <c r="O241"/>
  <c r="T241" s="1"/>
  <c r="V241" s="1"/>
  <c r="X241"/>
  <c r="Y241"/>
  <c r="X215"/>
  <c r="Y215"/>
  <c r="O215"/>
  <c r="T215" s="1"/>
  <c r="V215" s="1"/>
  <c r="O200"/>
  <c r="T200" s="1"/>
  <c r="V200" s="1"/>
  <c r="X200"/>
  <c r="Y200"/>
  <c r="O186"/>
  <c r="T186" s="1"/>
  <c r="V186" s="1"/>
  <c r="X186"/>
  <c r="Y186"/>
  <c r="O174"/>
  <c r="T174" s="1"/>
  <c r="V174" s="1"/>
  <c r="X174"/>
  <c r="Y174"/>
  <c r="X159"/>
  <c r="Y159"/>
  <c r="O159"/>
  <c r="T159" s="1"/>
  <c r="V159" s="1"/>
  <c r="X148"/>
  <c r="Y148"/>
  <c r="O148"/>
  <c r="T148" s="1"/>
  <c r="V148" s="1"/>
  <c r="Y134"/>
  <c r="O134"/>
  <c r="T134" s="1"/>
  <c r="V134" s="1"/>
  <c r="X134"/>
  <c r="Y126"/>
  <c r="O126"/>
  <c r="T126" s="1"/>
  <c r="V126" s="1"/>
  <c r="X126"/>
  <c r="X116"/>
  <c r="Y116"/>
  <c r="O116"/>
  <c r="T116" s="1"/>
  <c r="V116" s="1"/>
  <c r="X105"/>
  <c r="Y105"/>
  <c r="O105"/>
  <c r="T105" s="1"/>
  <c r="V105" s="1"/>
  <c r="O91"/>
  <c r="T91" s="1"/>
  <c r="V91" s="1"/>
  <c r="X91"/>
  <c r="Y91"/>
  <c r="X73"/>
  <c r="Y73"/>
  <c r="T73"/>
  <c r="V73" s="1"/>
  <c r="Y55"/>
  <c r="T55"/>
  <c r="V55" s="1"/>
  <c r="X55"/>
  <c r="Y32"/>
  <c r="O32"/>
  <c r="T32" s="1"/>
  <c r="V32" s="1"/>
  <c r="X32"/>
  <c r="X14"/>
  <c r="O14"/>
  <c r="T14" s="1"/>
  <c r="V14" s="1"/>
  <c r="Y14"/>
  <c r="O291"/>
  <c r="T291" s="1"/>
  <c r="V291" s="1"/>
  <c r="Y291"/>
  <c r="X291"/>
  <c r="X249"/>
  <c r="Y249"/>
  <c r="O249"/>
  <c r="T249" s="1"/>
  <c r="V249" s="1"/>
  <c r="X212"/>
  <c r="Y212"/>
  <c r="O212"/>
  <c r="T212" s="1"/>
  <c r="V212" s="1"/>
  <c r="O172"/>
  <c r="T172" s="1"/>
  <c r="V172" s="1"/>
  <c r="X172"/>
  <c r="Y172"/>
  <c r="X44"/>
  <c r="Y44"/>
  <c r="O44"/>
  <c r="T44" s="1"/>
  <c r="V44" s="1"/>
  <c r="X12"/>
  <c r="O12"/>
  <c r="T12" s="1"/>
  <c r="V12" s="1"/>
  <c r="Y12"/>
  <c r="Y293"/>
  <c r="X293"/>
  <c r="O293"/>
  <c r="T293" s="1"/>
  <c r="V293" s="1"/>
  <c r="X282"/>
  <c r="Y282"/>
  <c r="O282"/>
  <c r="T282" s="1"/>
  <c r="V282" s="1"/>
  <c r="Y277"/>
  <c r="X277"/>
  <c r="O277"/>
  <c r="T277" s="1"/>
  <c r="V277" s="1"/>
  <c r="O271"/>
  <c r="T271" s="1"/>
  <c r="V271" s="1"/>
  <c r="X271"/>
  <c r="Y271"/>
  <c r="X266"/>
  <c r="Y266"/>
  <c r="O266"/>
  <c r="T266" s="1"/>
  <c r="V266" s="1"/>
  <c r="O252"/>
  <c r="T252" s="1"/>
  <c r="V252" s="1"/>
  <c r="X252"/>
  <c r="Y252"/>
  <c r="O240"/>
  <c r="T240" s="1"/>
  <c r="V240" s="1"/>
  <c r="X240"/>
  <c r="Y240"/>
  <c r="Y233"/>
  <c r="O233"/>
  <c r="T233" s="1"/>
  <c r="V233" s="1"/>
  <c r="X233"/>
  <c r="X225"/>
  <c r="Y225"/>
  <c r="O225"/>
  <c r="T225" s="1"/>
  <c r="V225" s="1"/>
  <c r="X218"/>
  <c r="Y218"/>
  <c r="O218"/>
  <c r="T218" s="1"/>
  <c r="V218" s="1"/>
  <c r="X213"/>
  <c r="Y213"/>
  <c r="O213"/>
  <c r="T213" s="1"/>
  <c r="V213" s="1"/>
  <c r="O203"/>
  <c r="T203" s="1"/>
  <c r="V203" s="1"/>
  <c r="X203"/>
  <c r="Y203"/>
  <c r="O194"/>
  <c r="T194" s="1"/>
  <c r="V194" s="1"/>
  <c r="X194"/>
  <c r="Y194"/>
  <c r="O189"/>
  <c r="T189" s="1"/>
  <c r="V189" s="1"/>
  <c r="X189"/>
  <c r="Y189"/>
  <c r="X183"/>
  <c r="Y183"/>
  <c r="O183"/>
  <c r="T183" s="1"/>
  <c r="V183" s="1"/>
  <c r="O173"/>
  <c r="T173" s="1"/>
  <c r="V173" s="1"/>
  <c r="X173"/>
  <c r="Y173"/>
  <c r="O156"/>
  <c r="T156" s="1"/>
  <c r="V156" s="1"/>
  <c r="X156"/>
  <c r="Y156"/>
  <c r="O152"/>
  <c r="T152" s="1"/>
  <c r="V152" s="1"/>
  <c r="X152"/>
  <c r="Y152"/>
  <c r="X147"/>
  <c r="Y147"/>
  <c r="O147"/>
  <c r="T147" s="1"/>
  <c r="V147" s="1"/>
  <c r="X143"/>
  <c r="Y143"/>
  <c r="O143"/>
  <c r="T143" s="1"/>
  <c r="V143" s="1"/>
  <c r="X139"/>
  <c r="Y139"/>
  <c r="O139"/>
  <c r="T139" s="1"/>
  <c r="V139" s="1"/>
  <c r="Y133"/>
  <c r="O133"/>
  <c r="T133" s="1"/>
  <c r="V133" s="1"/>
  <c r="X133"/>
  <c r="Y129"/>
  <c r="O129"/>
  <c r="T129" s="1"/>
  <c r="V129" s="1"/>
  <c r="X129"/>
  <c r="Y125"/>
  <c r="O125"/>
  <c r="T125" s="1"/>
  <c r="V125" s="1"/>
  <c r="X125"/>
  <c r="T120"/>
  <c r="V120" s="1"/>
  <c r="X120"/>
  <c r="Y120"/>
  <c r="O115"/>
  <c r="T115" s="1"/>
  <c r="V115" s="1"/>
  <c r="X115"/>
  <c r="Y115"/>
  <c r="X109"/>
  <c r="Y109"/>
  <c r="O109"/>
  <c r="T109" s="1"/>
  <c r="V109" s="1"/>
  <c r="X104"/>
  <c r="Y104"/>
  <c r="O104"/>
  <c r="T104" s="1"/>
  <c r="V104" s="1"/>
  <c r="O94"/>
  <c r="T94" s="1"/>
  <c r="V94" s="1"/>
  <c r="X94"/>
  <c r="Y94"/>
  <c r="X89"/>
  <c r="Y89"/>
  <c r="O89"/>
  <c r="T89" s="1"/>
  <c r="V89" s="1"/>
  <c r="X76"/>
  <c r="Y76"/>
  <c r="T76"/>
  <c r="V76" s="1"/>
  <c r="X72"/>
  <c r="Y72"/>
  <c r="T72"/>
  <c r="V72" s="1"/>
  <c r="X67"/>
  <c r="Y67"/>
  <c r="T67"/>
  <c r="V67" s="1"/>
  <c r="X63"/>
  <c r="Y63"/>
  <c r="T63"/>
  <c r="V63" s="1"/>
  <c r="Y58"/>
  <c r="T58"/>
  <c r="V58" s="1"/>
  <c r="X58"/>
  <c r="Y35"/>
  <c r="O35"/>
  <c r="T35" s="1"/>
  <c r="V35" s="1"/>
  <c r="X35"/>
  <c r="X25"/>
  <c r="O25"/>
  <c r="T25" s="1"/>
  <c r="V25" s="1"/>
  <c r="Y25"/>
  <c r="X20"/>
  <c r="Y20"/>
  <c r="O20"/>
  <c r="T20" s="1"/>
  <c r="V20" s="1"/>
  <c r="Y221"/>
  <c r="O221"/>
  <c r="T221" s="1"/>
  <c r="V221" s="1"/>
  <c r="X221"/>
  <c r="Y57"/>
  <c r="T57"/>
  <c r="V57" s="1"/>
  <c r="X57"/>
  <c r="O272"/>
  <c r="T272" s="1"/>
  <c r="V272" s="1"/>
  <c r="X272"/>
  <c r="Y272"/>
  <c r="O253"/>
  <c r="T253" s="1"/>
  <c r="V253" s="1"/>
  <c r="X253"/>
  <c r="Y253"/>
  <c r="O229"/>
  <c r="T229" s="1"/>
  <c r="V229" s="1"/>
  <c r="X229"/>
  <c r="Y229"/>
  <c r="O208"/>
  <c r="T208" s="1"/>
  <c r="V208" s="1"/>
  <c r="X208"/>
  <c r="Y208"/>
  <c r="O195"/>
  <c r="T195" s="1"/>
  <c r="V195" s="1"/>
  <c r="Y195"/>
  <c r="X195"/>
  <c r="O178"/>
  <c r="T178" s="1"/>
  <c r="V178" s="1"/>
  <c r="X178"/>
  <c r="Y178"/>
  <c r="X164"/>
  <c r="Y164"/>
  <c r="O164"/>
  <c r="T164" s="1"/>
  <c r="V164" s="1"/>
  <c r="O153"/>
  <c r="T153" s="1"/>
  <c r="V153" s="1"/>
  <c r="X153"/>
  <c r="Y153"/>
  <c r="X140"/>
  <c r="Y140"/>
  <c r="O140"/>
  <c r="T140" s="1"/>
  <c r="V140" s="1"/>
  <c r="Y130"/>
  <c r="O130"/>
  <c r="T130" s="1"/>
  <c r="V130" s="1"/>
  <c r="X130"/>
  <c r="T121"/>
  <c r="V121" s="1"/>
  <c r="X121"/>
  <c r="Y121"/>
  <c r="X110"/>
  <c r="Y110"/>
  <c r="O110"/>
  <c r="T110" s="1"/>
  <c r="V110" s="1"/>
  <c r="Y100"/>
  <c r="O100"/>
  <c r="T100" s="1"/>
  <c r="V100" s="1"/>
  <c r="X100"/>
  <c r="X86"/>
  <c r="Y86"/>
  <c r="O86"/>
  <c r="T86" s="1"/>
  <c r="V86" s="1"/>
  <c r="Y59"/>
  <c r="T59"/>
  <c r="V59" s="1"/>
  <c r="X59"/>
  <c r="X45"/>
  <c r="Y45"/>
  <c r="O45"/>
  <c r="T45" s="1"/>
  <c r="V45" s="1"/>
  <c r="X26"/>
  <c r="Y26"/>
  <c r="O26"/>
  <c r="T26" s="1"/>
  <c r="V26" s="1"/>
  <c r="X281"/>
  <c r="Y281"/>
  <c r="O281"/>
  <c r="T281" s="1"/>
  <c r="V281" s="1"/>
  <c r="O244"/>
  <c r="T244" s="1"/>
  <c r="V244" s="1"/>
  <c r="X244"/>
  <c r="Y244"/>
  <c r="O205"/>
  <c r="T205" s="1"/>
  <c r="V205" s="1"/>
  <c r="X205"/>
  <c r="Y205"/>
  <c r="X167"/>
  <c r="Y167"/>
  <c r="O167"/>
  <c r="T167" s="1"/>
  <c r="V167" s="1"/>
  <c r="X75"/>
  <c r="Y75"/>
  <c r="T75"/>
  <c r="V75" s="1"/>
  <c r="Y31"/>
  <c r="O31"/>
  <c r="T31" s="1"/>
  <c r="V31" s="1"/>
  <c r="X31"/>
  <c r="X10"/>
  <c r="Y10"/>
  <c r="O10"/>
  <c r="T10" s="1"/>
  <c r="V10" s="1"/>
  <c r="Y276"/>
  <c r="X276"/>
  <c r="O276"/>
  <c r="T276" s="1"/>
  <c r="V276" s="1"/>
  <c r="O270"/>
  <c r="T270" s="1"/>
  <c r="V270" s="1"/>
  <c r="X270"/>
  <c r="Y270"/>
  <c r="O263"/>
  <c r="T263" s="1"/>
  <c r="V263" s="1"/>
  <c r="Y263"/>
  <c r="X263"/>
  <c r="X257"/>
  <c r="Y257"/>
  <c r="O257"/>
  <c r="T257" s="1"/>
  <c r="V257" s="1"/>
  <c r="O239"/>
  <c r="T239" s="1"/>
  <c r="V239" s="1"/>
  <c r="X239"/>
  <c r="Y239"/>
  <c r="Y232"/>
  <c r="O232"/>
  <c r="T232" s="1"/>
  <c r="V232" s="1"/>
  <c r="X232"/>
  <c r="X224"/>
  <c r="Y224"/>
  <c r="O224"/>
  <c r="T224" s="1"/>
  <c r="V224" s="1"/>
  <c r="X217"/>
  <c r="Y217"/>
  <c r="O217"/>
  <c r="T217" s="1"/>
  <c r="V217" s="1"/>
  <c r="O202"/>
  <c r="T202" s="1"/>
  <c r="V202" s="1"/>
  <c r="X202"/>
  <c r="Y202"/>
  <c r="Y193"/>
  <c r="O193"/>
  <c r="T193" s="1"/>
  <c r="V193" s="1"/>
  <c r="X193"/>
  <c r="O188"/>
  <c r="T188" s="1"/>
  <c r="V188" s="1"/>
  <c r="X188"/>
  <c r="Y188"/>
  <c r="X182"/>
  <c r="Y182"/>
  <c r="O182"/>
  <c r="T182" s="1"/>
  <c r="V182" s="1"/>
  <c r="O176"/>
  <c r="T176" s="1"/>
  <c r="V176" s="1"/>
  <c r="X176"/>
  <c r="Y176"/>
  <c r="X166"/>
  <c r="Y166"/>
  <c r="O166"/>
  <c r="T166" s="1"/>
  <c r="V166" s="1"/>
  <c r="X162"/>
  <c r="Y162"/>
  <c r="O162"/>
  <c r="T162" s="1"/>
  <c r="V162" s="1"/>
  <c r="O155"/>
  <c r="T155" s="1"/>
  <c r="V155" s="1"/>
  <c r="X155"/>
  <c r="Y155"/>
  <c r="X150"/>
  <c r="Y150"/>
  <c r="O150"/>
  <c r="T150" s="1"/>
  <c r="V150" s="1"/>
  <c r="X146"/>
  <c r="Y146"/>
  <c r="O146"/>
  <c r="T146" s="1"/>
  <c r="V146" s="1"/>
  <c r="X142"/>
  <c r="Y142"/>
  <c r="O142"/>
  <c r="T142" s="1"/>
  <c r="V142" s="1"/>
  <c r="X137"/>
  <c r="Y137"/>
  <c r="O137"/>
  <c r="T137" s="1"/>
  <c r="V137" s="1"/>
  <c r="Y132"/>
  <c r="O132"/>
  <c r="T132" s="1"/>
  <c r="V132" s="1"/>
  <c r="X132"/>
  <c r="Y128"/>
  <c r="O128"/>
  <c r="T128" s="1"/>
  <c r="V128" s="1"/>
  <c r="X128"/>
  <c r="Y124"/>
  <c r="O124"/>
  <c r="T124" s="1"/>
  <c r="V124" s="1"/>
  <c r="X124"/>
  <c r="T119"/>
  <c r="V119" s="1"/>
  <c r="X119"/>
  <c r="Y119"/>
  <c r="O113"/>
  <c r="T113" s="1"/>
  <c r="V113" s="1"/>
  <c r="X113"/>
  <c r="Y113"/>
  <c r="X108"/>
  <c r="Y108"/>
  <c r="O108"/>
  <c r="T108" s="1"/>
  <c r="V108" s="1"/>
  <c r="Y102"/>
  <c r="O102"/>
  <c r="T102" s="1"/>
  <c r="V102" s="1"/>
  <c r="X102"/>
  <c r="Y98"/>
  <c r="O98"/>
  <c r="T98" s="1"/>
  <c r="V98" s="1"/>
  <c r="X98"/>
  <c r="O93"/>
  <c r="T93" s="1"/>
  <c r="V93" s="1"/>
  <c r="X93"/>
  <c r="Y93"/>
  <c r="X88"/>
  <c r="Y88"/>
  <c r="O88"/>
  <c r="T88" s="1"/>
  <c r="V88" s="1"/>
  <c r="Y82"/>
  <c r="O82"/>
  <c r="T82" s="1"/>
  <c r="V82" s="1"/>
  <c r="X82"/>
  <c r="X66"/>
  <c r="Y66"/>
  <c r="T66"/>
  <c r="V66" s="1"/>
  <c r="Y61"/>
  <c r="O61"/>
  <c r="T61" s="1"/>
  <c r="V61" s="1"/>
  <c r="X61"/>
  <c r="X43"/>
  <c r="Y43"/>
  <c r="O43"/>
  <c r="T43" s="1"/>
  <c r="V43" s="1"/>
  <c r="Y34"/>
  <c r="O34"/>
  <c r="T34" s="1"/>
  <c r="V34" s="1"/>
  <c r="X34"/>
  <c r="Y30"/>
  <c r="O30"/>
  <c r="T30" s="1"/>
  <c r="V30" s="1"/>
  <c r="X30"/>
  <c r="O177"/>
  <c r="T177" s="1"/>
  <c r="V177" s="1"/>
  <c r="X177"/>
  <c r="Y177"/>
  <c r="X39"/>
  <c r="Y39"/>
  <c r="O39"/>
  <c r="T39" s="1"/>
  <c r="V39" s="1"/>
  <c r="X283"/>
  <c r="Y283"/>
  <c r="O283"/>
  <c r="T283" s="1"/>
  <c r="V283" s="1"/>
  <c r="X267"/>
  <c r="Y267"/>
  <c r="O267"/>
  <c r="T267" s="1"/>
  <c r="V267" s="1"/>
  <c r="Y246"/>
  <c r="X246"/>
  <c r="O246"/>
  <c r="T246" s="1"/>
  <c r="V246" s="1"/>
  <c r="O204"/>
  <c r="T204" s="1"/>
  <c r="V204" s="1"/>
  <c r="X204"/>
  <c r="Y204"/>
  <c r="O190"/>
  <c r="T190" s="1"/>
  <c r="V190" s="1"/>
  <c r="X190"/>
  <c r="Y190"/>
  <c r="O170"/>
  <c r="T170" s="1"/>
  <c r="V170" s="1"/>
  <c r="X170"/>
  <c r="Y170"/>
  <c r="X144"/>
  <c r="Y144"/>
  <c r="O144"/>
  <c r="T144" s="1"/>
  <c r="V144" s="1"/>
  <c r="X268"/>
  <c r="Y268"/>
  <c r="O268"/>
  <c r="T268" s="1"/>
  <c r="V268" s="1"/>
  <c r="O187"/>
  <c r="T187" s="1"/>
  <c r="V187" s="1"/>
  <c r="X187"/>
  <c r="Y187"/>
  <c r="X163"/>
  <c r="Y163"/>
  <c r="O163"/>
  <c r="T163" s="1"/>
  <c r="V163" s="1"/>
  <c r="Y60"/>
  <c r="T60"/>
  <c r="V60" s="1"/>
  <c r="X60"/>
  <c r="X40"/>
  <c r="Y40"/>
  <c r="O40"/>
  <c r="T40" s="1"/>
  <c r="V40" s="1"/>
  <c r="X24"/>
  <c r="O24"/>
  <c r="T24" s="1"/>
  <c r="V24" s="1"/>
  <c r="Y24"/>
  <c r="X294"/>
  <c r="Y294"/>
  <c r="O290"/>
  <c r="T290" s="1"/>
  <c r="V290" s="1"/>
  <c r="Y290"/>
  <c r="X290"/>
  <c r="Y279"/>
  <c r="O279"/>
  <c r="T279" s="1"/>
  <c r="V279" s="1"/>
  <c r="X279"/>
  <c r="O274"/>
  <c r="T274" s="1"/>
  <c r="V274" s="1"/>
  <c r="Y274"/>
  <c r="X274"/>
  <c r="X261"/>
  <c r="O261"/>
  <c r="T261" s="1"/>
  <c r="V261" s="1"/>
  <c r="Y261"/>
  <c r="X256"/>
  <c r="O256"/>
  <c r="T256" s="1"/>
  <c r="V256" s="1"/>
  <c r="Y256"/>
  <c r="Y247"/>
  <c r="O247"/>
  <c r="T247" s="1"/>
  <c r="V247" s="1"/>
  <c r="X247"/>
  <c r="Y243"/>
  <c r="O243"/>
  <c r="T243" s="1"/>
  <c r="V243" s="1"/>
  <c r="X243"/>
  <c r="X236"/>
  <c r="Y236"/>
  <c r="O236"/>
  <c r="T236" s="1"/>
  <c r="V236" s="1"/>
  <c r="Y231"/>
  <c r="O231"/>
  <c r="T231" s="1"/>
  <c r="V231" s="1"/>
  <c r="X231"/>
  <c r="Y222"/>
  <c r="O222"/>
  <c r="T222" s="1"/>
  <c r="V222" s="1"/>
  <c r="X222"/>
  <c r="X216"/>
  <c r="Y216"/>
  <c r="O216"/>
  <c r="T216" s="1"/>
  <c r="V216" s="1"/>
  <c r="Y210"/>
  <c r="O210"/>
  <c r="T210" s="1"/>
  <c r="V210" s="1"/>
  <c r="X210"/>
  <c r="O201"/>
  <c r="T201" s="1"/>
  <c r="V201" s="1"/>
  <c r="X201"/>
  <c r="Y201"/>
  <c r="O196"/>
  <c r="T196" s="1"/>
  <c r="V196" s="1"/>
  <c r="X196"/>
  <c r="Y196"/>
  <c r="Y192"/>
  <c r="O192"/>
  <c r="T192" s="1"/>
  <c r="V192" s="1"/>
  <c r="X192"/>
  <c r="X181"/>
  <c r="Y181"/>
  <c r="O181"/>
  <c r="T181" s="1"/>
  <c r="V181" s="1"/>
  <c r="O175"/>
  <c r="T175" s="1"/>
  <c r="V175" s="1"/>
  <c r="X175"/>
  <c r="Y175"/>
  <c r="O171"/>
  <c r="T171" s="1"/>
  <c r="V171" s="1"/>
  <c r="X171"/>
  <c r="Y171"/>
  <c r="X165"/>
  <c r="Y165"/>
  <c r="O165"/>
  <c r="T165" s="1"/>
  <c r="V165" s="1"/>
  <c r="X160"/>
  <c r="Y160"/>
  <c r="O160"/>
  <c r="T160" s="1"/>
  <c r="V160" s="1"/>
  <c r="O154"/>
  <c r="T154" s="1"/>
  <c r="V154" s="1"/>
  <c r="X154"/>
  <c r="Y154"/>
  <c r="X149"/>
  <c r="Y149"/>
  <c r="O149"/>
  <c r="T149" s="1"/>
  <c r="V149" s="1"/>
  <c r="X145"/>
  <c r="Y145"/>
  <c r="O145"/>
  <c r="T145" s="1"/>
  <c r="V145" s="1"/>
  <c r="X141"/>
  <c r="Y141"/>
  <c r="O141"/>
  <c r="T141" s="1"/>
  <c r="V141" s="1"/>
  <c r="X136"/>
  <c r="Y136"/>
  <c r="O136"/>
  <c r="T136" s="1"/>
  <c r="V136" s="1"/>
  <c r="Y131"/>
  <c r="O131"/>
  <c r="T131" s="1"/>
  <c r="V131" s="1"/>
  <c r="X131"/>
  <c r="Y127"/>
  <c r="O127"/>
  <c r="T127" s="1"/>
  <c r="V127" s="1"/>
  <c r="X127"/>
  <c r="T122"/>
  <c r="V122" s="1"/>
  <c r="X122"/>
  <c r="Y122"/>
  <c r="X117"/>
  <c r="Y117"/>
  <c r="O117"/>
  <c r="T117" s="1"/>
  <c r="V117" s="1"/>
  <c r="O112"/>
  <c r="T112" s="1"/>
  <c r="V112" s="1"/>
  <c r="X112"/>
  <c r="Y112"/>
  <c r="X106"/>
  <c r="Y106"/>
  <c r="O106"/>
  <c r="T106" s="1"/>
  <c r="V106" s="1"/>
  <c r="Y101"/>
  <c r="O101"/>
  <c r="T101" s="1"/>
  <c r="V101" s="1"/>
  <c r="X101"/>
  <c r="O96"/>
  <c r="T96" s="1"/>
  <c r="V96" s="1"/>
  <c r="X96"/>
  <c r="Y96"/>
  <c r="O92"/>
  <c r="T92" s="1"/>
  <c r="V92" s="1"/>
  <c r="X92"/>
  <c r="Y92"/>
  <c r="X87"/>
  <c r="Y87"/>
  <c r="O87"/>
  <c r="T87" s="1"/>
  <c r="V87" s="1"/>
  <c r="O80"/>
  <c r="T80" s="1"/>
  <c r="V80" s="1"/>
  <c r="X80"/>
  <c r="Y80"/>
  <c r="X74"/>
  <c r="Y74"/>
  <c r="T74"/>
  <c r="V74" s="1"/>
  <c r="X42"/>
  <c r="Y42"/>
  <c r="O42"/>
  <c r="T42" s="1"/>
  <c r="V42" s="1"/>
  <c r="X38"/>
  <c r="Y38"/>
  <c r="O38"/>
  <c r="T38" s="1"/>
  <c r="V38" s="1"/>
  <c r="Y33"/>
  <c r="O33"/>
  <c r="T33" s="1"/>
  <c r="V33" s="1"/>
  <c r="X33"/>
  <c r="X27"/>
  <c r="O27"/>
  <c r="T27" s="1"/>
  <c r="V27" s="1"/>
  <c r="Y27"/>
  <c r="F262"/>
  <c r="F79"/>
  <c r="F52"/>
  <c r="F288"/>
  <c r="F273"/>
  <c r="F209"/>
  <c r="F206"/>
  <c r="F198"/>
  <c r="F70"/>
  <c r="F56"/>
  <c r="F53"/>
  <c r="F46"/>
  <c r="F284"/>
  <c r="F285"/>
  <c r="F99"/>
  <c r="F97" s="1"/>
  <c r="F81"/>
  <c r="F69"/>
  <c r="F65"/>
  <c r="F49"/>
  <c r="F248"/>
  <c r="F9"/>
  <c r="F292"/>
  <c r="F235"/>
  <c r="F207"/>
  <c r="F197"/>
  <c r="F95"/>
  <c r="F68"/>
  <c r="F64"/>
  <c r="F48"/>
  <c r="F286"/>
  <c r="F54"/>
  <c r="F47"/>
  <c r="F220"/>
  <c r="F211"/>
  <c r="F135"/>
  <c r="F289"/>
  <c r="F251"/>
  <c r="F242"/>
  <c r="F19"/>
  <c r="F275"/>
  <c r="F258"/>
  <c r="F230"/>
  <c r="F180"/>
  <c r="F111"/>
  <c r="F107"/>
  <c r="F103"/>
  <c r="F84"/>
  <c r="F169"/>
  <c r="F223"/>
  <c r="F214"/>
  <c r="F138"/>
  <c r="F118"/>
  <c r="F114"/>
  <c r="F123"/>
  <c r="F269"/>
  <c r="F265"/>
  <c r="F238"/>
  <c r="F185"/>
  <c r="F158"/>
  <c r="F71"/>
  <c r="F29"/>
  <c r="F151"/>
  <c r="F255"/>
  <c r="F245"/>
  <c r="F161"/>
  <c r="F23"/>
  <c r="F191" l="1"/>
  <c r="Y191" s="1"/>
  <c r="F62"/>
  <c r="X23"/>
  <c r="Y23"/>
  <c r="X158"/>
  <c r="Y158"/>
  <c r="Y114"/>
  <c r="X114"/>
  <c r="X180"/>
  <c r="Y180"/>
  <c r="X289"/>
  <c r="Y289"/>
  <c r="O207"/>
  <c r="T207" s="1"/>
  <c r="V207" s="1"/>
  <c r="X207"/>
  <c r="Y207"/>
  <c r="X284"/>
  <c r="Y284"/>
  <c r="O284"/>
  <c r="T284" s="1"/>
  <c r="V284" s="1"/>
  <c r="Y209"/>
  <c r="X209"/>
  <c r="X79"/>
  <c r="Y79"/>
  <c r="X255"/>
  <c r="Y255"/>
  <c r="Y29"/>
  <c r="X29"/>
  <c r="X185"/>
  <c r="Y185"/>
  <c r="Y123"/>
  <c r="X123"/>
  <c r="X118"/>
  <c r="Y118"/>
  <c r="X169"/>
  <c r="Y169"/>
  <c r="X103"/>
  <c r="Y103"/>
  <c r="X19"/>
  <c r="Y19"/>
  <c r="X135"/>
  <c r="Y135"/>
  <c r="F51"/>
  <c r="Y54"/>
  <c r="T54"/>
  <c r="V54" s="1"/>
  <c r="X54"/>
  <c r="X68"/>
  <c r="Y68"/>
  <c r="T68"/>
  <c r="V68" s="1"/>
  <c r="X235"/>
  <c r="Y235"/>
  <c r="X49"/>
  <c r="Y49"/>
  <c r="O49"/>
  <c r="T49" s="1"/>
  <c r="V49" s="1"/>
  <c r="Y99"/>
  <c r="O99"/>
  <c r="T99" s="1"/>
  <c r="V99" s="1"/>
  <c r="X99"/>
  <c r="X70"/>
  <c r="Y70"/>
  <c r="T70"/>
  <c r="V70" s="1"/>
  <c r="Y273"/>
  <c r="X273"/>
  <c r="Y262"/>
  <c r="X262"/>
  <c r="X84"/>
  <c r="Y84"/>
  <c r="X64"/>
  <c r="Y64"/>
  <c r="T64"/>
  <c r="V64" s="1"/>
  <c r="Y81"/>
  <c r="X81"/>
  <c r="F280"/>
  <c r="X138"/>
  <c r="Y138"/>
  <c r="Y230"/>
  <c r="X230"/>
  <c r="X286"/>
  <c r="Y286"/>
  <c r="O286"/>
  <c r="T286" s="1"/>
  <c r="V286" s="1"/>
  <c r="Y292"/>
  <c r="X292"/>
  <c r="X46"/>
  <c r="Y46"/>
  <c r="O46"/>
  <c r="T46" s="1"/>
  <c r="V46" s="1"/>
  <c r="X288"/>
  <c r="O288"/>
  <c r="T288" s="1"/>
  <c r="V288" s="1"/>
  <c r="Y288"/>
  <c r="X227"/>
  <c r="Y227"/>
  <c r="Y245"/>
  <c r="X245"/>
  <c r="X269"/>
  <c r="Y269"/>
  <c r="X223"/>
  <c r="Y223"/>
  <c r="Y275"/>
  <c r="X275"/>
  <c r="X47"/>
  <c r="Y47"/>
  <c r="O47"/>
  <c r="T47" s="1"/>
  <c r="V47" s="1"/>
  <c r="X248"/>
  <c r="Y248"/>
  <c r="Y56"/>
  <c r="T56"/>
  <c r="V56" s="1"/>
  <c r="X56"/>
  <c r="F78"/>
  <c r="B12" i="2" s="1"/>
  <c r="H12" s="1"/>
  <c r="X71" i="1"/>
  <c r="Y71"/>
  <c r="X238"/>
  <c r="Y238"/>
  <c r="X11"/>
  <c r="Y11"/>
  <c r="F199"/>
  <c r="X107"/>
  <c r="Y107"/>
  <c r="Y242"/>
  <c r="X242"/>
  <c r="X211"/>
  <c r="Y211"/>
  <c r="O95"/>
  <c r="T95" s="1"/>
  <c r="V95" s="1"/>
  <c r="X95"/>
  <c r="Y95"/>
  <c r="X65"/>
  <c r="Y65"/>
  <c r="T65"/>
  <c r="V65" s="1"/>
  <c r="X198"/>
  <c r="Y198"/>
  <c r="O198"/>
  <c r="T198" s="1"/>
  <c r="V198" s="1"/>
  <c r="X161"/>
  <c r="Y161"/>
  <c r="X151"/>
  <c r="Y151"/>
  <c r="Y97"/>
  <c r="X97"/>
  <c r="X265"/>
  <c r="Y265"/>
  <c r="F90"/>
  <c r="F83" s="1"/>
  <c r="X214"/>
  <c r="Y214"/>
  <c r="F36"/>
  <c r="F28" s="1"/>
  <c r="X111"/>
  <c r="Y111"/>
  <c r="Y258"/>
  <c r="X258"/>
  <c r="Y251"/>
  <c r="X251"/>
  <c r="Y220"/>
  <c r="X220"/>
  <c r="X48"/>
  <c r="Y48"/>
  <c r="O48"/>
  <c r="T48" s="1"/>
  <c r="V48" s="1"/>
  <c r="X197"/>
  <c r="Y197"/>
  <c r="O197"/>
  <c r="T197" s="1"/>
  <c r="V197" s="1"/>
  <c r="X9"/>
  <c r="Y9"/>
  <c r="X69"/>
  <c r="Y69"/>
  <c r="T69"/>
  <c r="V69" s="1"/>
  <c r="X285"/>
  <c r="Y285"/>
  <c r="O285"/>
  <c r="T285" s="1"/>
  <c r="V285" s="1"/>
  <c r="T53"/>
  <c r="V53" s="1"/>
  <c r="Y53"/>
  <c r="X53"/>
  <c r="O206"/>
  <c r="T206" s="1"/>
  <c r="V206" s="1"/>
  <c r="X206"/>
  <c r="Y206"/>
  <c r="T52"/>
  <c r="V52" s="1"/>
  <c r="X52"/>
  <c r="Y52"/>
  <c r="F219"/>
  <c r="F250"/>
  <c r="F287"/>
  <c r="F226"/>
  <c r="F254"/>
  <c r="F18"/>
  <c r="F8"/>
  <c r="F237"/>
  <c r="F264" l="1"/>
  <c r="X264" s="1"/>
  <c r="F50"/>
  <c r="B11" i="2" s="1"/>
  <c r="F157" i="1"/>
  <c r="X157" s="1"/>
  <c r="X191"/>
  <c r="X62"/>
  <c r="Y62"/>
  <c r="O295"/>
  <c r="T297" s="1"/>
  <c r="Y254"/>
  <c r="X254"/>
  <c r="X50"/>
  <c r="Y8"/>
  <c r="X8"/>
  <c r="X226"/>
  <c r="Y226"/>
  <c r="X219"/>
  <c r="Y219"/>
  <c r="X199"/>
  <c r="Y199"/>
  <c r="Y18"/>
  <c r="X18"/>
  <c r="X36"/>
  <c r="Y36"/>
  <c r="X90"/>
  <c r="Y90"/>
  <c r="X28"/>
  <c r="Y28"/>
  <c r="X83"/>
  <c r="Y83"/>
  <c r="X287"/>
  <c r="Y287"/>
  <c r="T295"/>
  <c r="V295"/>
  <c r="X78"/>
  <c r="Y78"/>
  <c r="X237"/>
  <c r="Y237"/>
  <c r="Y250"/>
  <c r="X250"/>
  <c r="X280"/>
  <c r="Y280"/>
  <c r="X51"/>
  <c r="Y51"/>
  <c r="B13" i="2"/>
  <c r="B19"/>
  <c r="E19" s="1"/>
  <c r="B8"/>
  <c r="C8" s="1"/>
  <c r="H8" s="1"/>
  <c r="B17"/>
  <c r="F17" s="1"/>
  <c r="B10"/>
  <c r="D10" s="1"/>
  <c r="B9"/>
  <c r="B16"/>
  <c r="B18"/>
  <c r="B15"/>
  <c r="H15" s="1"/>
  <c r="B20" l="1"/>
  <c r="Y264" i="1"/>
  <c r="Y50"/>
  <c r="C10" i="2"/>
  <c r="Y157" i="1"/>
  <c r="B14" i="2"/>
  <c r="F14" s="1"/>
  <c r="E17"/>
  <c r="G17"/>
  <c r="V297" i="1"/>
  <c r="H9" i="2"/>
  <c r="F20" l="1"/>
  <c r="D20"/>
  <c r="E20"/>
  <c r="G21" i="1"/>
  <c r="G22"/>
  <c r="G295"/>
  <c r="G16"/>
  <c r="G17"/>
  <c r="G15"/>
  <c r="H19" i="2"/>
  <c r="G20"/>
  <c r="H11"/>
  <c r="G209" i="1"/>
  <c r="G164"/>
  <c r="G74"/>
  <c r="G207"/>
  <c r="G26"/>
  <c r="G239"/>
  <c r="G277"/>
  <c r="G150"/>
  <c r="G226"/>
  <c r="G211"/>
  <c r="G275"/>
  <c r="G155"/>
  <c r="G162"/>
  <c r="G271"/>
  <c r="G108"/>
  <c r="G136"/>
  <c r="G88"/>
  <c r="Y295"/>
  <c r="G250"/>
  <c r="G220"/>
  <c r="G135"/>
  <c r="G235"/>
  <c r="G196"/>
  <c r="G125"/>
  <c r="G290"/>
  <c r="G116"/>
  <c r="G256"/>
  <c r="G249"/>
  <c r="G286"/>
  <c r="G47"/>
  <c r="G42"/>
  <c r="G244"/>
  <c r="G203"/>
  <c r="G210"/>
  <c r="G67"/>
  <c r="H16" i="2"/>
  <c r="H10"/>
  <c r="G237" i="1"/>
  <c r="P295"/>
  <c r="Q295" s="1"/>
  <c r="G199"/>
  <c r="G90"/>
  <c r="G151"/>
  <c r="G46"/>
  <c r="G258"/>
  <c r="G273"/>
  <c r="G251"/>
  <c r="G70"/>
  <c r="G265"/>
  <c r="G230"/>
  <c r="G180"/>
  <c r="G281"/>
  <c r="G41"/>
  <c r="G149"/>
  <c r="G187"/>
  <c r="G232"/>
  <c r="G140"/>
  <c r="G76"/>
  <c r="G194"/>
  <c r="G148"/>
  <c r="G279"/>
  <c r="G33"/>
  <c r="G39"/>
  <c r="G166"/>
  <c r="G63"/>
  <c r="G44"/>
  <c r="G241"/>
  <c r="G34"/>
  <c r="G96"/>
  <c r="G122"/>
  <c r="G246"/>
  <c r="G146"/>
  <c r="G100"/>
  <c r="G240"/>
  <c r="G186"/>
  <c r="G179"/>
  <c r="H18" i="2"/>
  <c r="G50" i="1"/>
  <c r="G36"/>
  <c r="G197"/>
  <c r="G227"/>
  <c r="G48"/>
  <c r="G84"/>
  <c r="G158"/>
  <c r="G262"/>
  <c r="G214"/>
  <c r="G292"/>
  <c r="G79"/>
  <c r="G205"/>
  <c r="G200"/>
  <c r="G112"/>
  <c r="G236"/>
  <c r="G217"/>
  <c r="G110"/>
  <c r="G35"/>
  <c r="G183"/>
  <c r="G126"/>
  <c r="G247"/>
  <c r="G115"/>
  <c r="G204"/>
  <c r="G142"/>
  <c r="G58"/>
  <c r="G293"/>
  <c r="G215"/>
  <c r="G163"/>
  <c r="G195"/>
  <c r="G117"/>
  <c r="G268"/>
  <c r="G113"/>
  <c r="G167"/>
  <c r="G225"/>
  <c r="G159"/>
  <c r="G184"/>
  <c r="G8"/>
  <c r="G285"/>
  <c r="G255"/>
  <c r="G248"/>
  <c r="G54"/>
  <c r="G56"/>
  <c r="G284"/>
  <c r="G71"/>
  <c r="G49"/>
  <c r="G145"/>
  <c r="G189"/>
  <c r="G181"/>
  <c r="G128"/>
  <c r="G272"/>
  <c r="G120"/>
  <c r="G233"/>
  <c r="G38"/>
  <c r="G119"/>
  <c r="G243"/>
  <c r="G66"/>
  <c r="G130"/>
  <c r="G173"/>
  <c r="G105"/>
  <c r="G27"/>
  <c r="G124"/>
  <c r="G154"/>
  <c r="G192"/>
  <c r="G30"/>
  <c r="G224"/>
  <c r="G25"/>
  <c r="G172"/>
  <c r="G37"/>
  <c r="C14" i="2"/>
  <c r="E14"/>
  <c r="G28" i="1"/>
  <c r="G157"/>
  <c r="G18"/>
  <c r="G83"/>
  <c r="G51"/>
  <c r="G52"/>
  <c r="G69"/>
  <c r="G198"/>
  <c r="G223"/>
  <c r="G118"/>
  <c r="G9"/>
  <c r="G238"/>
  <c r="G64"/>
  <c r="G68"/>
  <c r="G289"/>
  <c r="G107"/>
  <c r="G81"/>
  <c r="G185"/>
  <c r="G111"/>
  <c r="G65"/>
  <c r="G245"/>
  <c r="G99"/>
  <c r="G29"/>
  <c r="G23"/>
  <c r="G75"/>
  <c r="G152"/>
  <c r="G73"/>
  <c r="G77"/>
  <c r="G92"/>
  <c r="G171"/>
  <c r="G231"/>
  <c r="G267"/>
  <c r="G193"/>
  <c r="G276"/>
  <c r="G59"/>
  <c r="G208"/>
  <c r="G20"/>
  <c r="G94"/>
  <c r="G156"/>
  <c r="G218"/>
  <c r="G14"/>
  <c r="G165"/>
  <c r="G170"/>
  <c r="G109"/>
  <c r="G201"/>
  <c r="G60"/>
  <c r="G61"/>
  <c r="G137"/>
  <c r="G121"/>
  <c r="G221"/>
  <c r="G143"/>
  <c r="G266"/>
  <c r="G291"/>
  <c r="G174"/>
  <c r="G274"/>
  <c r="G102"/>
  <c r="G86"/>
  <c r="G106"/>
  <c r="G80"/>
  <c r="G141"/>
  <c r="G24"/>
  <c r="G177"/>
  <c r="G98"/>
  <c r="G202"/>
  <c r="G270"/>
  <c r="G253"/>
  <c r="G147"/>
  <c r="G12"/>
  <c r="G91"/>
  <c r="G85"/>
  <c r="X295"/>
  <c r="B21" i="2"/>
  <c r="G254" i="1"/>
  <c r="G280"/>
  <c r="G287"/>
  <c r="G219"/>
  <c r="G264"/>
  <c r="G78"/>
  <c r="G53"/>
  <c r="G206"/>
  <c r="G161"/>
  <c r="G242"/>
  <c r="G19"/>
  <c r="G191"/>
  <c r="G11"/>
  <c r="G138"/>
  <c r="G123"/>
  <c r="G95"/>
  <c r="G288"/>
  <c r="G169"/>
  <c r="G62"/>
  <c r="G97"/>
  <c r="G269"/>
  <c r="G103"/>
  <c r="G114"/>
  <c r="G31"/>
  <c r="G104"/>
  <c r="G55"/>
  <c r="G234"/>
  <c r="G87"/>
  <c r="G160"/>
  <c r="G216"/>
  <c r="G190"/>
  <c r="G188"/>
  <c r="G263"/>
  <c r="G45"/>
  <c r="G153"/>
  <c r="G57"/>
  <c r="G89"/>
  <c r="G139"/>
  <c r="G213"/>
  <c r="G282"/>
  <c r="G260"/>
  <c r="G131"/>
  <c r="G144"/>
  <c r="G72"/>
  <c r="G175"/>
  <c r="G40"/>
  <c r="G43"/>
  <c r="G132"/>
  <c r="G182"/>
  <c r="G229"/>
  <c r="G129"/>
  <c r="G212"/>
  <c r="G134"/>
  <c r="G259"/>
  <c r="G222"/>
  <c r="G82"/>
  <c r="G10"/>
  <c r="G101"/>
  <c r="G127"/>
  <c r="G261"/>
  <c r="G283"/>
  <c r="G93"/>
  <c r="G176"/>
  <c r="G257"/>
  <c r="G178"/>
  <c r="G133"/>
  <c r="G252"/>
  <c r="G32"/>
  <c r="G278"/>
  <c r="D14" i="2"/>
  <c r="H17"/>
  <c r="H13"/>
  <c r="H20" l="1"/>
  <c r="H14"/>
  <c r="H21" l="1"/>
</calcChain>
</file>

<file path=xl/sharedStrings.xml><?xml version="1.0" encoding="utf-8"?>
<sst xmlns="http://schemas.openxmlformats.org/spreadsheetml/2006/main" count="822" uniqueCount="600">
  <si>
    <t>Codigo</t>
  </si>
  <si>
    <t>Descrição da Atividade</t>
  </si>
  <si>
    <t>UN</t>
  </si>
  <si>
    <t>Valor Orçado</t>
  </si>
  <si>
    <t>03.00.000</t>
  </si>
  <si>
    <t>SUPER ESTRUTURA</t>
  </si>
  <si>
    <t>03.01.000</t>
  </si>
  <si>
    <t>FORMA</t>
  </si>
  <si>
    <t>03.01.001</t>
  </si>
  <si>
    <t>FORMAS DE MADEIRA MACICA</t>
  </si>
  <si>
    <t>03.02.000</t>
  </si>
  <si>
    <t>ARMADURA</t>
  </si>
  <si>
    <t>03.02.002</t>
  </si>
  <si>
    <t>ACO CA 50 (A OU B) FYK= 500 M PA</t>
  </si>
  <si>
    <t>03.02.005</t>
  </si>
  <si>
    <t>TELA ARMADURA (MALHA ACO CA 60 FYK= 600</t>
  </si>
  <si>
    <t>03.03.000</t>
  </si>
  <si>
    <t>CONCRETO</t>
  </si>
  <si>
    <t>ALVENARIA E OUTROS ELEMENTOS DIVISORIOS</t>
  </si>
  <si>
    <t>04.00.000</t>
  </si>
  <si>
    <t>ALVENARIA</t>
  </si>
  <si>
    <t>ALVENARIA DE BLOCOS DE CONCRETO E=14CM</t>
  </si>
  <si>
    <t>04.01.000</t>
  </si>
  <si>
    <t>04.01.033</t>
  </si>
  <si>
    <t>PLACAS DIVISORIAS</t>
  </si>
  <si>
    <t>DV-02 DIVISORIA DE GRANILITE - LATERAL FECHADA</t>
  </si>
  <si>
    <t>DV-03 DIVISORIA DE GRANILITE - FRONTAL</t>
  </si>
  <si>
    <t>DV-06 DIVISORIA DE GRANILITE SANITARIO INFANTIL H=1,20M</t>
  </si>
  <si>
    <t>DV-07 DIVISORIA DE GRANILITE SANITARIO INFANTIL H=1,90M</t>
  </si>
  <si>
    <t>04.03.000</t>
  </si>
  <si>
    <t>04.03.002</t>
  </si>
  <si>
    <t>04.03.003</t>
  </si>
  <si>
    <t>04.03.005</t>
  </si>
  <si>
    <t>04.03.008</t>
  </si>
  <si>
    <t>ELEMENTOS DE MADEIRA/COMPONENTES ESPECIAIS</t>
  </si>
  <si>
    <t>05.00.000</t>
  </si>
  <si>
    <t>PORTAS/BATENTES/FERRAGENS</t>
  </si>
  <si>
    <t>PM-04 PORTA DE MADEIRA SARRAFEADA P/ PINT. BAT. MADEIRA</t>
  </si>
  <si>
    <t>PM-24 PORTA DE MADEIRA SARRAFEADA P/ PINT. BAT. MADEIRA</t>
  </si>
  <si>
    <t>PM-74 PORTA DE SARRAFEADO MACIÇO P/BOXES</t>
  </si>
  <si>
    <t>PM-83 PORTA DE CORRER ACESSIVEL SARRAFEADA MACIÇA</t>
  </si>
  <si>
    <t>PM-63 PORTA DE MADEIRA SARRAFEADA P/ PINT. C/ BAND. BAT.</t>
  </si>
  <si>
    <t>PM-64 PORTA DE MADEIRA SARRAFEADA P/ PINT. C/ BAND. BAT.</t>
  </si>
  <si>
    <t>05.01.004</t>
  </si>
  <si>
    <t>05.01.014</t>
  </si>
  <si>
    <t>05.01.029</t>
  </si>
  <si>
    <t>05.01.070</t>
  </si>
  <si>
    <t>05.01.095</t>
  </si>
  <si>
    <t>05.01.000</t>
  </si>
  <si>
    <t>OUTROS COMPONENTES PADRONIZADOS</t>
  </si>
  <si>
    <t>BS-05 BANCADA PARA COZINHA - GRANITO</t>
  </si>
  <si>
    <t>BS-08 BANCADA PARA FRAUDÁRIO</t>
  </si>
  <si>
    <t>PR-08 PRATELEIRA DE GRANITO</t>
  </si>
  <si>
    <t>PR-03 PRATELEIRA DE GRANILITE - L=30CM</t>
  </si>
  <si>
    <t>PR-09 PRATELEIRA EM GRANILITE - L=55CM</t>
  </si>
  <si>
    <t>GS-03 GUICHE DE SECRETARIA/JANELA DE 2 FOLHAS</t>
  </si>
  <si>
    <t>ET-05 ESTRADO DE POLIPROPILENO</t>
  </si>
  <si>
    <t>05.05.000</t>
  </si>
  <si>
    <t>05.05.040</t>
  </si>
  <si>
    <t>05.05.037</t>
  </si>
  <si>
    <t>05.05.064</t>
  </si>
  <si>
    <t>05.05.067</t>
  </si>
  <si>
    <t>05.05.075</t>
  </si>
  <si>
    <t>05.05.078</t>
  </si>
  <si>
    <t>05.05.080</t>
  </si>
  <si>
    <t>BA-13 BALCAO ATENDIMENTO - GRANITO</t>
  </si>
  <si>
    <t>BA-11 BALCÃO DE DEVOLUÇÃO DE GRANITO (L=70CM)</t>
  </si>
  <si>
    <t>COMPONENTES</t>
  </si>
  <si>
    <t>CC-01 CUBA INOX (60X50X30CM) INCLUSIVE VALVULA</t>
  </si>
  <si>
    <t>CC-03 CUBA INOX (50X40X25CM) TORNEIRA PAREDE</t>
  </si>
  <si>
    <t>CC-04 CUBA DUPLA INOX (102X40X25CM) INCLUSIVE VALVULA</t>
  </si>
  <si>
    <t>05.05.086</t>
  </si>
  <si>
    <t>05.05.090</t>
  </si>
  <si>
    <t>05.05.099</t>
  </si>
  <si>
    <t>05.05.101</t>
  </si>
  <si>
    <t>05.05.103</t>
  </si>
  <si>
    <t>05.05.104</t>
  </si>
  <si>
    <t>ELEMENTOS METALICOS/COMPONENTES ESPECIAIS</t>
  </si>
  <si>
    <t>06.00.000</t>
  </si>
  <si>
    <t>ESQUADRIAS METALICAS</t>
  </si>
  <si>
    <t>EF-02 ESQUADRIA DE FERRO 90X120CM</t>
  </si>
  <si>
    <t>EF-03 ESQUADRIA DE FERRO 90X150CM</t>
  </si>
  <si>
    <t>EF-05 ESQUADRIA DE FERRO 180X120CM</t>
  </si>
  <si>
    <t>EF-13 ESQUADRIA DE FERRO 90X90CM</t>
  </si>
  <si>
    <t>EF-14 ESQUADRIA DE FERRO 180X90CM</t>
  </si>
  <si>
    <t>EF-15 ESQUADRIA DE FERRO / VENTILACAO CRUZADA H=30 A</t>
  </si>
  <si>
    <t>EF-20 ESQUADRIA DE FERRO 180X180CM</t>
  </si>
  <si>
    <t>06.01.000</t>
  </si>
  <si>
    <t>06.01.002</t>
  </si>
  <si>
    <t>06.01.003</t>
  </si>
  <si>
    <t>06.01.005</t>
  </si>
  <si>
    <t>06.01.013</t>
  </si>
  <si>
    <t>06.01.014</t>
  </si>
  <si>
    <t>06.01.015</t>
  </si>
  <si>
    <t>06.01.022</t>
  </si>
  <si>
    <t>CAIXILHOS DE FERRO -BASCULANTES</t>
  </si>
  <si>
    <t>CAIXILHOS DE FERRO -FIXOS</t>
  </si>
  <si>
    <t>VENEZIANA INDUSTRIAL -ALETAS PVC MONTANTES ACO</t>
  </si>
  <si>
    <t>PORTAS</t>
  </si>
  <si>
    <t>PF-19 PORTA DE FERRO P/ RESERVATORIO - GALVANIZADA</t>
  </si>
  <si>
    <t>PORTA DE FERRO (TIPO PF-11)</t>
  </si>
  <si>
    <t>PF-30 PORTA EM CHAPA DE AÇO C/VENT.PERM (L=140CM)</t>
  </si>
  <si>
    <t>PF-31 PORTA EM CH.DE AÇO COM VENT.PERM.(L=82CM)</t>
  </si>
  <si>
    <t>PF-32 PORTA EM CHAPA DE AÇO 82X210CM C/VENTILAÇÃO</t>
  </si>
  <si>
    <t>PF-33 PORTA EM CHAPA DE ACO 180X215CM</t>
  </si>
  <si>
    <t>ME-02 MONTANTE ESTRUTURAL VERTICAL P/ ESQUADRIAS EM</t>
  </si>
  <si>
    <t>ME-03 MONTANTE ESTRUTURAL HORIZONTAL P/ ESQUADRIAS</t>
  </si>
  <si>
    <t>OUTROS ELEMENTOS METALICOS</t>
  </si>
  <si>
    <t>TI-01 TAMPA DE INSPECAO - ACO</t>
  </si>
  <si>
    <t>AF-01 ALCAPAO PARA LAJE DE FORRO</t>
  </si>
  <si>
    <t>06.01.025</t>
  </si>
  <si>
    <t>06.01.026</t>
  </si>
  <si>
    <t>06.01.080</t>
  </si>
  <si>
    <t>06.02.000</t>
  </si>
  <si>
    <t>06.02.019</t>
  </si>
  <si>
    <t>06.02.020</t>
  </si>
  <si>
    <t>06.02.049</t>
  </si>
  <si>
    <t>06.02.050</t>
  </si>
  <si>
    <t>06.02.053</t>
  </si>
  <si>
    <t>06.02.054</t>
  </si>
  <si>
    <t>06.02.094</t>
  </si>
  <si>
    <t>06.02.095</t>
  </si>
  <si>
    <t>06.03.000</t>
  </si>
  <si>
    <t>06.03.001</t>
  </si>
  <si>
    <t>06.03.003</t>
  </si>
  <si>
    <t>EM-05 ESCADA MARINHEIRO (GALVANIZADA)</t>
  </si>
  <si>
    <t>EM-06 ESCADA DE MARINHEIRO C/GUARDA CORPO GALVANIZADA</t>
  </si>
  <si>
    <t>TP-12 TELA DE PROTECAO REMOVIVEL</t>
  </si>
  <si>
    <t>GR-02 GRADE DE PROTECAO / GUICHE (122X92 CM)</t>
  </si>
  <si>
    <t>COBERTURA</t>
  </si>
  <si>
    <t>ESTRUTURA DE COBERTURA EM MADEIRA DE LEI</t>
  </si>
  <si>
    <t>EM TERCAS PARA TELHAS DE CIM-AM/AL/PLAST</t>
  </si>
  <si>
    <t>TELHA TECNOLOGIA CRFS ONDULADA E=8MM</t>
  </si>
  <si>
    <t>INSTALACOES HIDRAULICAS</t>
  </si>
  <si>
    <t>ABRIGO E REDE DE GAS</t>
  </si>
  <si>
    <t>AG-06 ABRIGO PARA GAS COM 6 CILINDROS DE 45 KG</t>
  </si>
  <si>
    <t>PROTECAO ANTICORROSIVA PARA RAMAIS SOB A TERRA</t>
  </si>
  <si>
    <t>06.03.019</t>
  </si>
  <si>
    <t>06.03.020</t>
  </si>
  <si>
    <t>06.03.024</t>
  </si>
  <si>
    <t>06.03.035</t>
  </si>
  <si>
    <t>07.00.000</t>
  </si>
  <si>
    <t>07.01.000</t>
  </si>
  <si>
    <t>07.01.026</t>
  </si>
  <si>
    <t>07.03.000</t>
  </si>
  <si>
    <t>07.03.121</t>
  </si>
  <si>
    <t>08.00.000</t>
  </si>
  <si>
    <t>08.02.000</t>
  </si>
  <si>
    <t>08.02.003</t>
  </si>
  <si>
    <t>08.02.016</t>
  </si>
  <si>
    <t>VG-01 VALVULA E REGULADOR DE PRESSAO DE GAS</t>
  </si>
  <si>
    <t>TUBO ACO GALV NBR5590-CLASSE PESADA DN 20MM (3/4") INCL</t>
  </si>
  <si>
    <t>TUBO DE COBRE P/ GAS CLASSE A S/COST DN=3/4 (22) SOLDA</t>
  </si>
  <si>
    <t>REDE DE AGUA FRIA: TUBULACOES</t>
  </si>
  <si>
    <t>TUBO DE PVC RIGIDO JUNTA SOLDAVEL DN 25MM (3/4") INCL</t>
  </si>
  <si>
    <t>TUBO DE PVC RIGIDO JUNTA SOLDAVEL DN 32MM (1") INCL</t>
  </si>
  <si>
    <t>TUBO DE PVC RIGIDO JUNTA SOLDAVEL DN 50MM (1.1/2") INCL</t>
  </si>
  <si>
    <t>TUBO DE PVC RIGIDO JUNTA SOLDAVEL DN 60MM (2") INCL</t>
  </si>
  <si>
    <t>TUBO DE PVC RIGIDO JUNTA SOLDAVEL DN 75MM (2.1/2") INCL</t>
  </si>
  <si>
    <t>TUBO DE PVC RIGIDO JUNTA SOLDAVEL DN 85MM (3") INCL</t>
  </si>
  <si>
    <t>REDE DE AGUA FRIA: DEMAIS SERVICOS</t>
  </si>
  <si>
    <t>REGISTRO DE GAVETA BRUTO DN 40MM 1 1/2"</t>
  </si>
  <si>
    <t>REGISTRO DE GAVETA COM CANOPLA CROMADA DN 20MM (3/4")</t>
  </si>
  <si>
    <t>REGISTRO DE GAVETA COM CANOPLA CROMADA DN 25MM (1")</t>
  </si>
  <si>
    <t>REGISTRO DE PRESSAO C/ CANOPLA CROMADA DN 20MM (3/4")</t>
  </si>
  <si>
    <t>08.02.021</t>
  </si>
  <si>
    <t>08.02.040</t>
  </si>
  <si>
    <t>08.02.061</t>
  </si>
  <si>
    <t>08.03.000</t>
  </si>
  <si>
    <t>08.03.016</t>
  </si>
  <si>
    <t>08.03.017</t>
  </si>
  <si>
    <t>08.03.019</t>
  </si>
  <si>
    <t>08.03.020</t>
  </si>
  <si>
    <t>08.03.021</t>
  </si>
  <si>
    <t>08.03.022</t>
  </si>
  <si>
    <t>08.04.000</t>
  </si>
  <si>
    <t>08.04.005</t>
  </si>
  <si>
    <t>08.04.022</t>
  </si>
  <si>
    <t>08.04.023</t>
  </si>
  <si>
    <t>08.04.032</t>
  </si>
  <si>
    <t>VALVULA DE DESCARGA COMUM C/ REG. INCORP. DN= 40MM (1. 1/2) ACAB.</t>
  </si>
  <si>
    <t>COMBATE A INCENDIO : DEMAIS SERVIÇOS</t>
  </si>
  <si>
    <t>EXTINTORES MANUAIS DE CO2 COM CAPACIDADE DE 6 KG</t>
  </si>
  <si>
    <t>EXTINTORES MANUAIS PO QUIMICO SECO COM CAPACIDADE DE 4</t>
  </si>
  <si>
    <t>EXTINTORES MANUAIS DE AGUA PRESSURIZADA CAP DE 10</t>
  </si>
  <si>
    <t>REDE DE ESGOTO: DEMAIS SERVICOS</t>
  </si>
  <si>
    <t>CAIXA SIFONADA DE PVC DN 150X150X50MM C/GRELHA METALICA</t>
  </si>
  <si>
    <t>CG-01 CAIXA DE GORDURA EM ALVENARIA</t>
  </si>
  <si>
    <t>RALO SECO CONICO PVC DN 100MM C/GRELHA PVC CROMADO</t>
  </si>
  <si>
    <t>REDE DE AGUAS PLUVIAIS: TUBULACOES</t>
  </si>
  <si>
    <t>TUBO DE PVC RIGIDO JUNTA ELASTICA DN 100MM (4") INCL</t>
  </si>
  <si>
    <t>TUBO DE PVC RIGIDO JUNTA ELASTICA DN 150MM (6") INCL</t>
  </si>
  <si>
    <t>REDE DE AGUAS PLUVIAIS: DEMAIS SERVICOS</t>
  </si>
  <si>
    <t>RUFO EM CHAPA GALVANIZADA N 24 - CORTE 0,33 M</t>
  </si>
  <si>
    <t>08.04.044</t>
  </si>
  <si>
    <t>08.08.000</t>
  </si>
  <si>
    <t>08.08.045</t>
  </si>
  <si>
    <t>08.08.046</t>
  </si>
  <si>
    <t>08.08.050</t>
  </si>
  <si>
    <t>08.10.000</t>
  </si>
  <si>
    <t>08.10.006</t>
  </si>
  <si>
    <t>08.10.036</t>
  </si>
  <si>
    <t>08.10.049</t>
  </si>
  <si>
    <t>08.11.000</t>
  </si>
  <si>
    <t>08.11.053</t>
  </si>
  <si>
    <t>08.11.054</t>
  </si>
  <si>
    <t>08.12.000</t>
  </si>
  <si>
    <t>08.12.033</t>
  </si>
  <si>
    <t>RUFO EM CHAPA GALVANIZADA N 24 - CORTE 0,50 M</t>
  </si>
  <si>
    <t>GRELHA HEMISFERICA DE FERRO FUNDIDO DN 150MM (6")</t>
  </si>
  <si>
    <t>08.12.034</t>
  </si>
  <si>
    <t>08.12.067</t>
  </si>
  <si>
    <t>RESERVATORIO: INSTALACOES - TUBULACOES</t>
  </si>
  <si>
    <t>TUBO ACO GALVANIZ NBR5580-CL MEDIA, DN25MM (1") - INCL</t>
  </si>
  <si>
    <t>TUBO ACO GALVANIZ NBR5580-CL MEDIA, DN32MM (1 1/4")-INCL</t>
  </si>
  <si>
    <t>TUBO ACO GALVANIZ NBR5580-CL MEDIA, DN40MM (1 1/2") - INCL</t>
  </si>
  <si>
    <t>TUBO ACO GALVANIZ NBR5580-CL MEDIA, DN80MM (3")-INCL</t>
  </si>
  <si>
    <t>RESERVATORIO: INSTALACOES - DEMAIS SERVICOS</t>
  </si>
  <si>
    <t>REGISTRO DE GAVETA BRUTO DN 25MM (1")</t>
  </si>
  <si>
    <t>REGISTRO DE GAVETA BRUTO DN 32MM (1 1/4")</t>
  </si>
  <si>
    <t>REGISTRO DE GAVETA BRUTO DN 40MM (1.1/2")</t>
  </si>
  <si>
    <t>REGISTRO DE GAVETA BRUTO DN 80MM (3")</t>
  </si>
  <si>
    <t>VALVULA DE RETENCAO VERTICAL DE BRONZE DE 1.1/4"</t>
  </si>
  <si>
    <t>VALVULA DE RETENCAO DE PE COM CRIVO DE BRONZE DE 1.1/2"</t>
  </si>
  <si>
    <t>TORNEIRA DE BOIA EM LATAO (BOIA PLAST) DN 25MM (1")</t>
  </si>
  <si>
    <t>08.13.000</t>
  </si>
  <si>
    <t>08.13.012</t>
  </si>
  <si>
    <t>08.13.013</t>
  </si>
  <si>
    <t>08.13.014</t>
  </si>
  <si>
    <t>08.13.017</t>
  </si>
  <si>
    <t>08.14.000</t>
  </si>
  <si>
    <t>08.14.003</t>
  </si>
  <si>
    <t>08.14.004</t>
  </si>
  <si>
    <t>08.14.005</t>
  </si>
  <si>
    <t>08.14.008</t>
  </si>
  <si>
    <t>08.14.027</t>
  </si>
  <si>
    <t>08.14.037</t>
  </si>
  <si>
    <t>08.14.046</t>
  </si>
  <si>
    <t>CONJ MOTOR-BOMBA (CENTRIFUGA) 1 HP 8500 L/H-20 MCA</t>
  </si>
  <si>
    <t>ANEIS PRE-MOLDADOS EM CONCRETO ARMADO P/</t>
  </si>
  <si>
    <t>LAJE PRE-MOLDADA D=2,50M E=8CM P/ RESERVATORIO</t>
  </si>
  <si>
    <t>LAJE PRE-MOLDADA D=2,50M E=15CM P/ RESERVATORIO</t>
  </si>
  <si>
    <t>BEBEDOUROS,LAVATORIOS E MICTORIOS PADRONIZADOS</t>
  </si>
  <si>
    <t>BN-01 BANHO BERCÁRIO</t>
  </si>
  <si>
    <t>BN-02 BANHO INFANTIL</t>
  </si>
  <si>
    <t>LOUCAS</t>
  </si>
  <si>
    <t>BACIA SIFONADA DE LOUCA BRANCA (VDR 6L) C/ ASSENTO</t>
  </si>
  <si>
    <t>BACIA SANITÁRIA INFANTIL</t>
  </si>
  <si>
    <t>LAVATORIO DE LOUCA BRANCA SEM COLUNA C/ TORNEIRA DE</t>
  </si>
  <si>
    <t>TANQUE DE LOUCA BRANCA,PEQUENO C/COLUNA</t>
  </si>
  <si>
    <t>SABONETEIRA DE LOUCA BRANCA DE 15X15 CM</t>
  </si>
  <si>
    <t>PAPELEIRA DE LOUCA BRANCA DE 15X15CM</t>
  </si>
  <si>
    <t>CABIDE DE LOUCA BRANCA COM 2 GANCHOS</t>
  </si>
  <si>
    <t>08.14.078</t>
  </si>
  <si>
    <t>08.14.085</t>
  </si>
  <si>
    <t>08.14.087</t>
  </si>
  <si>
    <t>08.14.086</t>
  </si>
  <si>
    <t>08.15.000</t>
  </si>
  <si>
    <t>08.15.002</t>
  </si>
  <si>
    <t>08.15.003</t>
  </si>
  <si>
    <t>08.16.000</t>
  </si>
  <si>
    <t>08.16.001</t>
  </si>
  <si>
    <t>08.16.003</t>
  </si>
  <si>
    <t>08.16.010</t>
  </si>
  <si>
    <t>08.16.045</t>
  </si>
  <si>
    <t>08.16.051</t>
  </si>
  <si>
    <t>08.16.065</t>
  </si>
  <si>
    <t>08.16.070</t>
  </si>
  <si>
    <t>VA-01 VARAL/TOALHEIRO</t>
  </si>
  <si>
    <t>BR-01 BACIA P/ SANITARIO ACESSIVEL</t>
  </si>
  <si>
    <t>BR-02 LAVATORIO PARA SANITARIO ACESSIVEL</t>
  </si>
  <si>
    <t>BR-05 TROCADOR ACESSÍVEL</t>
  </si>
  <si>
    <t>BR-06 CHUVEIRO ACESSIVEL</t>
  </si>
  <si>
    <t>APARELHOS E METAIS</t>
  </si>
  <si>
    <t>CHUVEIRO SIMPLES C/ARTICULACAO, LATAO CROMADO DN 15MM</t>
  </si>
  <si>
    <t>PURIFICADOR/BEBEDOURO DE AGUA</t>
  </si>
  <si>
    <t>EX-01 EXAUSTOR AXIAL DN 40CM</t>
  </si>
  <si>
    <t>FT-02 FILTRO PARA AGUA POTAVEL</t>
  </si>
  <si>
    <t>TORNEIRA DE LAVAGEM COM CANOPLA DE 1/2"</t>
  </si>
  <si>
    <t>INSTALACOES ELETRICAS</t>
  </si>
  <si>
    <t>ENTRADA: INTERLIGACAO AO QUADRO GERAL</t>
  </si>
  <si>
    <t>CABO DE 70 MM2 - 750 V DE ISOLACAO</t>
  </si>
  <si>
    <t>CABO DE 150 MM2 - 750 V DE ISOLACAO</t>
  </si>
  <si>
    <t>08.16.083</t>
  </si>
  <si>
    <t>08.16.089</t>
  </si>
  <si>
    <t>08.16.090</t>
  </si>
  <si>
    <t>08.16.093</t>
  </si>
  <si>
    <t>08.16.094</t>
  </si>
  <si>
    <t>08.17.000</t>
  </si>
  <si>
    <t>08.17.038</t>
  </si>
  <si>
    <t>08.17.049</t>
  </si>
  <si>
    <t>09.12.001</t>
  </si>
  <si>
    <t>08.17.058</t>
  </si>
  <si>
    <t>08.17.080</t>
  </si>
  <si>
    <t>09.00.000</t>
  </si>
  <si>
    <t>09.03.000</t>
  </si>
  <si>
    <t>09.03.008</t>
  </si>
  <si>
    <t>09.03.011</t>
  </si>
  <si>
    <t>QUADRO GERAL</t>
  </si>
  <si>
    <t>CAIXA EM CHAPA DE AÇO 16 COM PORTA E FECHO</t>
  </si>
  <si>
    <t>QUADRO GERAL - DISJUNTOR TERMO MAGNETICO 3X200A</t>
  </si>
  <si>
    <t>QUADRO GERAL-BARRAMENTO DE 100 A</t>
  </si>
  <si>
    <t>QUADRO GERAL-BARRAMENTO DE 200 A</t>
  </si>
  <si>
    <t>DISJUNTOR BIPOLAR TERMOMAGNETICO 2X10A A 2X50A</t>
  </si>
  <si>
    <t>DISJUNTOR BIPOLAR TERMOMAGNETICO 2X60A A 2X100A</t>
  </si>
  <si>
    <t>REDE DE BAIXA TENSAO: DUTO/QUADROS PARCIAIS</t>
  </si>
  <si>
    <t>QUADRO DISTRIBUICAO, DISJ. GERAL 100A P/ 28 A 42 DISJS.</t>
  </si>
  <si>
    <t>INTERRUPTOR TIPO AUTOMÁTICO DE BÓIA</t>
  </si>
  <si>
    <t>DISJUNTOR UNIPOLAR TERMOMAGNETICO 1X10A A 1X30A</t>
  </si>
  <si>
    <t>QUADRO COMANDO PARA CONJUNTO</t>
  </si>
  <si>
    <t>QUADRO COMANDO PARA CONJUNTO MOTOR BOMBA BIFASICO</t>
  </si>
  <si>
    <t>QUADRO COMANDO PARA BOMBA DE INCENDIO TRIIFASICO DE</t>
  </si>
  <si>
    <t>09.04.000</t>
  </si>
  <si>
    <t>09.04.006</t>
  </si>
  <si>
    <t>09.04.021</t>
  </si>
  <si>
    <t>09.04.042</t>
  </si>
  <si>
    <t>09.04.044</t>
  </si>
  <si>
    <t>09.04.091</t>
  </si>
  <si>
    <t>09.04.092</t>
  </si>
  <si>
    <t>09.05.000</t>
  </si>
  <si>
    <t>09.05.054</t>
  </si>
  <si>
    <t>09.05.069</t>
  </si>
  <si>
    <t>09.05.070</t>
  </si>
  <si>
    <t>09.05.071</t>
  </si>
  <si>
    <t>09.05.073</t>
  </si>
  <si>
    <t>09.06.076</t>
  </si>
  <si>
    <t>09.05.082</t>
  </si>
  <si>
    <t>09.05.085</t>
  </si>
  <si>
    <t>INTERRUPTOR AUTOMATICO DIFERENCIAL (DISPOSITIVO DR)</t>
  </si>
  <si>
    <t>REDE DE BAIXA TENSAO: CAIXAS DE PASSAGEM</t>
  </si>
  <si>
    <t>CAIXA DE PASSAGEM ESTAMPADA COM TAMPA PLASTICA DE 4"X2"</t>
  </si>
  <si>
    <t>CAIXA DE PASSAGEM ESTAMPADA COM TAMPA PLASTICA DE 4"X4"</t>
  </si>
  <si>
    <t>CAIXA DE PASSAGEM EM ALVENARIA DE 0,40X0,40X0,40 M</t>
  </si>
  <si>
    <t>REDE DE BAIXA TENSAO: ENFIACAO</t>
  </si>
  <si>
    <t>FIO DE 4 MM2 - 750 V DE ISOLACAO</t>
  </si>
  <si>
    <t>FIO DE 6 MM2 - 750 V DE ISOLACAO</t>
  </si>
  <si>
    <t>CABO DE 10 MM2 - 750 V DE ISOLACAO</t>
  </si>
  <si>
    <t>CABO DE 25 MM2 - 750 V DE ISOLACAO</t>
  </si>
  <si>
    <t>CABO DE 50 MM2 - 750 V DE ISOLACAO</t>
  </si>
  <si>
    <t>PONTOS DE: INTERRUPTORES E TOMADAS</t>
  </si>
  <si>
    <t>INTERRUPTOR DE 1 TECLA SIMPLES CAIXA 4"X2"-ELETR PVC</t>
  </si>
  <si>
    <t>INTERRUPTOR 1 TECLA BIPOL SIMPL CAIXA 4"X2"-ELETR PVC</t>
  </si>
  <si>
    <t>09.05.092</t>
  </si>
  <si>
    <t>09.06.000</t>
  </si>
  <si>
    <t>09.06.001</t>
  </si>
  <si>
    <t>09.06.002</t>
  </si>
  <si>
    <t>09.06.025</t>
  </si>
  <si>
    <t>09.07.000</t>
  </si>
  <si>
    <t>09.07.005</t>
  </si>
  <si>
    <t>09.07.006</t>
  </si>
  <si>
    <t>09.07.011</t>
  </si>
  <si>
    <t>09.07.013</t>
  </si>
  <si>
    <t>09.07.015</t>
  </si>
  <si>
    <t>09.08.000</t>
  </si>
  <si>
    <t>09.08.058</t>
  </si>
  <si>
    <t>09.08.067</t>
  </si>
  <si>
    <t>INTERRUPTOR 1 TECLA SIMPLES/TOMADA 2P+T UNIV CAIXA</t>
  </si>
  <si>
    <t>TOMADA 2P+T PADRAO NBR 14136 CORRENTE 10A-250V-ELETR.</t>
  </si>
  <si>
    <t>TOMADA DE PISO 2P+T PADRAO NBR 14136 CORRENTE</t>
  </si>
  <si>
    <t>PONTO SECO PARA TELEFONE-ELETRODUTO DE PVC</t>
  </si>
  <si>
    <t>PONTO SECO P/INSTALACAO DE SOM/TV/ALARME/LOGICA -</t>
  </si>
  <si>
    <t>LUMINARIAS INTERNAS</t>
  </si>
  <si>
    <t>L-42 LUMINARIA C/ DIFUSOR TRANSPARENTE P/ LAMPADA FLUOR</t>
  </si>
  <si>
    <t>IL-05 ARANDELA BLINDADA</t>
  </si>
  <si>
    <t>IL-83 ILUMINACAO AUTONOMA DE EMERGENCIA - LED</t>
  </si>
  <si>
    <t>IL-44 LUMINARIA PARA LAMPADA FLUORESCENTE (1X32W)</t>
  </si>
  <si>
    <t>IL-45 LUMINARIA PARA LAMPADA FLUORESCENTE (2X32W)</t>
  </si>
  <si>
    <t>IL-60 LUMINARIA DE SOBREPOR C/REFLETOR E ALETAS</t>
  </si>
  <si>
    <t>IL-70 LUMIN.EMBUTIR C/DIFUSOR TRANSLUCIDO P/LAMP.FLUOR.</t>
  </si>
  <si>
    <t>IL-71 LUMIN.EMBUTIR C/DIFUSOR TRANSLUCIDO P/LAMP.FLUOR.</t>
  </si>
  <si>
    <t>IL-72 LUMINÁRIA PRISMATICA TRANSP. P/ LAMPADA A VAPOR</t>
  </si>
  <si>
    <t>CENTRO DE LUZ</t>
  </si>
  <si>
    <t>CENTRO DE LUZ EM CAIXA FM ELETRODUTO DE PVC</t>
  </si>
  <si>
    <t>ILUMINACAO EXTERNA</t>
  </si>
  <si>
    <t>IL-06 LUZ DE OBSTACULO COM LAMPADA DE 60W</t>
  </si>
  <si>
    <t>IL-57 PROJETOR MEDIO C/GRADE P/ VAPOR DE SODIO 150W</t>
  </si>
  <si>
    <t>PARA RAIOS</t>
  </si>
  <si>
    <t>CORDOALHA DE AÇO GALV. A QUENTE 50MM² (3/8") C/ SUP. DE</t>
  </si>
  <si>
    <t>CONEXAO EXOTERMICA CABO/CABO</t>
  </si>
  <si>
    <t>CONEXAO EXOTERMICA CABO/HASTE</t>
  </si>
  <si>
    <t>CONEXAO EXOTERMICA EM ESTRUTURA METALICA</t>
  </si>
  <si>
    <t>IMPERMEABILIZACOES / JUNTAS DE DILATACAO</t>
  </si>
  <si>
    <t>IMPERMEABILIZACOES: LAJES, CALHAS, MARQUISES</t>
  </si>
  <si>
    <t>IMPERM C/ EMULSAO ACRILICA ESTRUT C/ VEU DE POLIESTER-6</t>
  </si>
  <si>
    <t>REGULARIZACAO DE SUPERFICIE P/ PREPARO IMPERM 1:3</t>
  </si>
  <si>
    <t>09.08.075</t>
  </si>
  <si>
    <t>09.08.079</t>
  </si>
  <si>
    <t>09.08.080</t>
  </si>
  <si>
    <t>09.08.081</t>
  </si>
  <si>
    <t>09.08.085</t>
  </si>
  <si>
    <t>09.09.000</t>
  </si>
  <si>
    <t>09.09.034</t>
  </si>
  <si>
    <t>09.09.044</t>
  </si>
  <si>
    <t>09.09.083</t>
  </si>
  <si>
    <t>09.09.051</t>
  </si>
  <si>
    <t>09.09.052</t>
  </si>
  <si>
    <t>09.09.060</t>
  </si>
  <si>
    <t>09.09.070</t>
  </si>
  <si>
    <t>09.09.071</t>
  </si>
  <si>
    <t>09.09.072</t>
  </si>
  <si>
    <t>09.10.000</t>
  </si>
  <si>
    <t>09.10.003</t>
  </si>
  <si>
    <t>09.11.000</t>
  </si>
  <si>
    <t>09.11.035</t>
  </si>
  <si>
    <t>09.13.000</t>
  </si>
  <si>
    <t>09.13.032</t>
  </si>
  <si>
    <t>09.13.034</t>
  </si>
  <si>
    <t>11.00.000</t>
  </si>
  <si>
    <t>11.02.000</t>
  </si>
  <si>
    <t>IMPERMEABILIZACOES: RESERVATORIOS D'AGUA</t>
  </si>
  <si>
    <t>IMPERMEABILIZACAO ARGAMASA POLIMERICA P/ RESEVATORIO -</t>
  </si>
  <si>
    <t>COM TINTA BETUMINOSA (APLICACAO EXTERNA)</t>
  </si>
  <si>
    <t>REVESTIMENTOS: TETO E PAREDE</t>
  </si>
  <si>
    <t>REVESTIMENTO DE TETO</t>
  </si>
  <si>
    <t>EMBOCO DESEMPENADO</t>
  </si>
  <si>
    <t>REVESTIMENTO DE PAREDES INTERNAS</t>
  </si>
  <si>
    <t>EMBOCO</t>
  </si>
  <si>
    <t>REVESTIMENTO COM GESSO</t>
  </si>
  <si>
    <t>REVESTIMENTO COM AZULEJOS LISOS, BRANCO BRILHANTE</t>
  </si>
  <si>
    <t>PERFIL SEXTAVADO EM ALUMINIO PARA AZULEJO</t>
  </si>
  <si>
    <t>REVESTIMENTO DE PAREDES EXTERNAS</t>
  </si>
  <si>
    <t>PISOS INTERNOS / RODAPES / PEITORIS</t>
  </si>
  <si>
    <t>11.02.026</t>
  </si>
  <si>
    <t>11.02.066</t>
  </si>
  <si>
    <t>11.03.000</t>
  </si>
  <si>
    <t>11.03.007</t>
  </si>
  <si>
    <t>11.03.010</t>
  </si>
  <si>
    <t>12.00.000</t>
  </si>
  <si>
    <t>12.01.000</t>
  </si>
  <si>
    <t>12.01.006</t>
  </si>
  <si>
    <t>12.02.000</t>
  </si>
  <si>
    <t>12.02.005</t>
  </si>
  <si>
    <t>12.02.009</t>
  </si>
  <si>
    <t>12.02.036</t>
  </si>
  <si>
    <t>12.02.043</t>
  </si>
  <si>
    <t>12.04.000</t>
  </si>
  <si>
    <t>12.04.006</t>
  </si>
  <si>
    <t>13.00.000</t>
  </si>
  <si>
    <t>LASTRO PARA PISOS E ENCHIMENTO DE REBAIXOS DE LAJES</t>
  </si>
  <si>
    <t>LASTRO DE CONCRETO C/ HIDROFUGO E=5CM</t>
  </si>
  <si>
    <t>LASTRO DE PEDRA BRITADA - 5CM</t>
  </si>
  <si>
    <t>ARGAMASSA DE REGULARIZACAO CIM/AREIA 1:3 ESP=2,50CM</t>
  </si>
  <si>
    <t>REVESTIMENTO DE PISOS</t>
  </si>
  <si>
    <t>CERAMICA ESMALTADA ANTIDERRAPANTE</t>
  </si>
  <si>
    <t>M2</t>
  </si>
  <si>
    <t>13.02.075</t>
  </si>
  <si>
    <t>30X30CM A 45X45CM PEI M2 CHAPAS VINILICAS (COR ESPECIFICAR) ESPESSURA DE 2 MM</t>
  </si>
  <si>
    <t>REVESTIMENTO DE SOLEIRAS</t>
  </si>
  <si>
    <t>SO-16 SOLEIRA EM GRANILITE L=15,5CM DESNIVEL 1,5CM</t>
  </si>
  <si>
    <t>SO-17 SOLEIRA EM GRANILITE L=22CM DESNIVEL 1,5CM</t>
  </si>
  <si>
    <t>REVESTIMENTO DE PEITORIS</t>
  </si>
  <si>
    <t>PE-02 PEITORIL</t>
  </si>
  <si>
    <t>VIDROS</t>
  </si>
  <si>
    <t>13.01.000</t>
  </si>
  <si>
    <t>13.01.004</t>
  </si>
  <si>
    <t>13.01.006</t>
  </si>
  <si>
    <t>13.01.017</t>
  </si>
  <si>
    <t>13.02.000</t>
  </si>
  <si>
    <t>13.02.100</t>
  </si>
  <si>
    <t>13.06.000</t>
  </si>
  <si>
    <t>13.06.076</t>
  </si>
  <si>
    <t>13.06.077</t>
  </si>
  <si>
    <t>13.07.000</t>
  </si>
  <si>
    <t>13.07.002</t>
  </si>
  <si>
    <t>14.00.000</t>
  </si>
  <si>
    <t>VIDRO LISO COMUM INCOLOR DE 3MM</t>
  </si>
  <si>
    <t>VIDRO LISO COMUM INCOLOR DE 6MM</t>
  </si>
  <si>
    <t>PINTURA</t>
  </si>
  <si>
    <t>FORROS / PAREDES INTERNAS</t>
  </si>
  <si>
    <t>TINTA LATEX ECONOMICA</t>
  </si>
  <si>
    <t>ESMALTE</t>
  </si>
  <si>
    <t>ESQUADRIAS</t>
  </si>
  <si>
    <t>ESMALTE COM MASSA CORRIDA EM ESQUADRIAS DE MADEIRA</t>
  </si>
  <si>
    <t>ESMALTE EM ESQUADRIAS DE FERRO</t>
  </si>
  <si>
    <t>FACE EXTERNA DE CALHAS/CONDUTORES COM TINTA SINTETICA</t>
  </si>
  <si>
    <t>EXTERNA</t>
  </si>
  <si>
    <t>TINTA LATEX STANDARD</t>
  </si>
  <si>
    <t>14.01.000</t>
  </si>
  <si>
    <t>14.01.002</t>
  </si>
  <si>
    <t>14.01.008</t>
  </si>
  <si>
    <t>15.00.000</t>
  </si>
  <si>
    <t>15.02.000</t>
  </si>
  <si>
    <t>15.02.019</t>
  </si>
  <si>
    <t>15.03.000</t>
  </si>
  <si>
    <t>15.03.011</t>
  </si>
  <si>
    <t>15.03.021</t>
  </si>
  <si>
    <t>15.03.060</t>
  </si>
  <si>
    <t>15.04.000</t>
  </si>
  <si>
    <t>15.04.006</t>
  </si>
  <si>
    <t>SERVICOS COMPLEMENTARES</t>
  </si>
  <si>
    <t>FECHO: MUROS / ALAMBRADOS / PORTÕES</t>
  </si>
  <si>
    <t>FD-14 FECHAMENTO DE DIVISA/BLOCO DE CONCRETO/ S/REVEST</t>
  </si>
  <si>
    <t>PT-50 PORTÃO DE TELA PARA SETORIZAÇÃO</t>
  </si>
  <si>
    <t>PT-29 PORTAO DE TELA PARA QUADRA</t>
  </si>
  <si>
    <t>PISOS</t>
  </si>
  <si>
    <t>LASTRO DE CONCRETO - 5CM</t>
  </si>
  <si>
    <t>CIMENTADO DESEMPENADO COM JUNTA SECA E=3,5CM INCL ARG M2</t>
  </si>
  <si>
    <t>GRAMADOS/PAISAGISMO</t>
  </si>
  <si>
    <t>GRAMA ESMERALDA EM PLACAS</t>
  </si>
  <si>
    <t>DRENAGEM DE ACABAMENTO</t>
  </si>
  <si>
    <t>CA-21 CANALETA DE AGUAS PLUVIAIS EM CONCRETO (20CM)</t>
  </si>
  <si>
    <t>TC-10 TAMPA DE CONCRETO PRE-MOLDADA PERF. P/ CANALETA</t>
  </si>
  <si>
    <t>16.00.000</t>
  </si>
  <si>
    <t>16.01.000</t>
  </si>
  <si>
    <t>16.01.014</t>
  </si>
  <si>
    <t>16.01.092</t>
  </si>
  <si>
    <t>16.01.064</t>
  </si>
  <si>
    <t>16.02.000</t>
  </si>
  <si>
    <t>16.02.070</t>
  </si>
  <si>
    <t>16.02.071</t>
  </si>
  <si>
    <t>16.02.090</t>
  </si>
  <si>
    <t>16.03.000</t>
  </si>
  <si>
    <t>16.03.002</t>
  </si>
  <si>
    <t>16.05.000</t>
  </si>
  <si>
    <t>TAMPA PRÉ-MOLDADA Ø 2,50M PARA POÇO DE RETENÇÃO DE A.P.</t>
  </si>
  <si>
    <t>POÇO DE RETENÇÃO DE ÁGUA PLUVIAL Ø 2,50M COM FUNDO DE</t>
  </si>
  <si>
    <t>COMPLEMENTOS EXTERNOS/CANTEIRO DE OBRA/ALAMBRADO</t>
  </si>
  <si>
    <t>AL-01 ABRIGO PARA LIXO</t>
  </si>
  <si>
    <t>MANUTENÇÃO MENSAL DE PLACAS DE OBRA</t>
  </si>
  <si>
    <t>NSTALAÇÃO DE QUADRO BRANCO (QB-01)</t>
  </si>
  <si>
    <t>INSTALACAO DE LOUSA (LG-07)</t>
  </si>
  <si>
    <t>INSTALACAO DE MURAL (MR-02)</t>
  </si>
  <si>
    <t>INSTALACAO DE FOGAO INDUSTRIAL</t>
  </si>
  <si>
    <t>LIMPEZA FINAL</t>
  </si>
  <si>
    <t>LIMPEZA DA OBRA</t>
  </si>
  <si>
    <t>SERVIÇOS COMPLEMENTARES - CIVIL</t>
  </si>
  <si>
    <t>SI-01 PLACA DE SINALIZAÇÃO DE AMBIENTE 200X200MM (PORTA)</t>
  </si>
  <si>
    <t>SI-11 SINALIZAÇÃO HORIZONTAL PARA VAGA ACESSIVEL</t>
  </si>
  <si>
    <t>16.05.031</t>
  </si>
  <si>
    <t>16.05.047</t>
  </si>
  <si>
    <t>16.05.052</t>
  </si>
  <si>
    <t>16.05.058</t>
  </si>
  <si>
    <t>16.06.000</t>
  </si>
  <si>
    <t>16.06.023</t>
  </si>
  <si>
    <t>16.06.077</t>
  </si>
  <si>
    <t>16.06.086</t>
  </si>
  <si>
    <t>16.06.090</t>
  </si>
  <si>
    <t>16.06.091</t>
  </si>
  <si>
    <t>16.06.092</t>
  </si>
  <si>
    <t>16.11.000</t>
  </si>
  <si>
    <t>16.11.005</t>
  </si>
  <si>
    <t>16.18.000</t>
  </si>
  <si>
    <t>16.18.070</t>
  </si>
  <si>
    <t>16.18.080</t>
  </si>
  <si>
    <t>SERVIÇOS COMPLEMENTARES - HIDRAULICA</t>
  </si>
  <si>
    <t>SERVIÇOS - HIDRAULICA</t>
  </si>
  <si>
    <t>Total R$</t>
  </si>
  <si>
    <t>16.19.000</t>
  </si>
  <si>
    <t>16.19.099</t>
  </si>
  <si>
    <t>KG</t>
  </si>
  <si>
    <t>M</t>
  </si>
  <si>
    <t>MV</t>
  </si>
  <si>
    <t>CJ</t>
  </si>
  <si>
    <t>SERVIÇOS</t>
  </si>
  <si>
    <t>SERVIÇOS PRELIMINARES</t>
  </si>
  <si>
    <t>ELEMENTOS METÁLICOS /COMPONENTES ESPECIAIS</t>
  </si>
  <si>
    <t>INSTALAÇÕES HIDRAULICAS</t>
  </si>
  <si>
    <t>INSTALAÇÕES ELÉTRICAS</t>
  </si>
  <si>
    <t>IMPERMEABILIZAÇÕES / JUNTAS DE DILATAÇÃO</t>
  </si>
  <si>
    <t>REVESTIMENTOS TETO E PAREDE</t>
  </si>
  <si>
    <t>PISOS INTERNOS/RODAPES/PEITORIS</t>
  </si>
  <si>
    <t>SERVIÇOS COMPLEMENTARES</t>
  </si>
  <si>
    <t>1º MêS</t>
  </si>
  <si>
    <t>2º MêS</t>
  </si>
  <si>
    <t>3º MêS</t>
  </si>
  <si>
    <t>4º MêS</t>
  </si>
  <si>
    <t>5º MêS</t>
  </si>
  <si>
    <t>MESES DE EXECUÇÃO</t>
  </si>
  <si>
    <t>R$ SERVIÇO</t>
  </si>
  <si>
    <t>TOTAL</t>
  </si>
  <si>
    <t>PLANILHA ORÇAMENTÁRIA</t>
  </si>
  <si>
    <t>Orçamento: PADRAO CRECHE CR-01 + IMPLANTAÇÃO/ V. 2014</t>
  </si>
  <si>
    <t>Prédio: - Município: ITAJOBI</t>
  </si>
  <si>
    <t>Prazo: 0 Área Construída: 813,78 Área Projeção: 813,78 Área Terreno: 0</t>
  </si>
  <si>
    <t>CRONOGRAMA FISICOFINANCEIRO</t>
  </si>
  <si>
    <t>OBRA: PADRÃO CRECHE CR-01 JULHO /13 - ITAJOBI SP</t>
  </si>
  <si>
    <t>QtdOrçada</t>
  </si>
  <si>
    <t>r$Unitário</t>
  </si>
  <si>
    <t xml:space="preserve">%  </t>
  </si>
  <si>
    <t xml:space="preserve">CONTROLE </t>
  </si>
  <si>
    <t>ACUMULADO</t>
  </si>
  <si>
    <t>SALDO</t>
  </si>
  <si>
    <t>Recebido+ Á Receber</t>
  </si>
  <si>
    <t>Saldo da Obra</t>
  </si>
  <si>
    <t>Medições Recebidas</t>
  </si>
  <si>
    <t>Valor da Obra</t>
  </si>
  <si>
    <t>MEDIÇÃO 01</t>
  </si>
  <si>
    <t>MAT</t>
  </si>
  <si>
    <t>SERVIÇO</t>
  </si>
  <si>
    <t>03.02.003</t>
  </si>
  <si>
    <t>ACO CA 60 (A OU B) FYK= 600 M PA</t>
  </si>
  <si>
    <t>12.01.001</t>
  </si>
  <si>
    <t>CHAPISCO</t>
  </si>
  <si>
    <t>09.13.040</t>
  </si>
  <si>
    <t>Itajobi, 26 de abril de 2022</t>
  </si>
  <si>
    <t>Jukiana Gonçalves Cruz da Silva</t>
  </si>
  <si>
    <t>Encarregada do Setor de Engenharia</t>
  </si>
  <si>
    <t xml:space="preserve">                                     Encarregada do Setor de Engenharia</t>
  </si>
  <si>
    <t>Data Base: Janeiro/2022 PI: 0/00000 LS = 98,89% BDI = 23,00%</t>
  </si>
  <si>
    <t>Juliana Gonçalves Cruz da Silva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</si>
</sst>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64" formatCode="&quot;R$&quot;\ #,##0.00"/>
    <numFmt numFmtId="165" formatCode="#,##0.00_ ;\-#,##0.00\ 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indexed="8"/>
      <name val="Calibri"/>
      <family val="2"/>
      <scheme val="minor"/>
    </font>
    <font>
      <b/>
      <sz val="8"/>
      <color indexed="9"/>
      <name val="Calibri"/>
      <family val="2"/>
      <scheme val="minor"/>
    </font>
    <font>
      <b/>
      <sz val="8"/>
      <name val="Calibri"/>
      <family val="2"/>
      <scheme val="minor"/>
    </font>
    <font>
      <sz val="8"/>
      <color rgb="FF0000FF"/>
      <name val="Calibri"/>
      <family val="2"/>
      <scheme val="minor"/>
    </font>
    <font>
      <b/>
      <sz val="8"/>
      <color indexed="30"/>
      <name val="Calibri"/>
      <family val="2"/>
      <scheme val="minor"/>
    </font>
    <font>
      <b/>
      <sz val="8"/>
      <color rgb="FFFF0000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10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ck">
        <color theme="7" tint="0.39997558519241921"/>
      </left>
      <right/>
      <top/>
      <bottom/>
      <diagonal/>
    </border>
    <border>
      <left/>
      <right/>
      <top style="thick">
        <color theme="7" tint="0.39997558519241921"/>
      </top>
      <bottom/>
      <diagonal/>
    </border>
    <border>
      <left style="thick">
        <color theme="7" tint="0.39997558519241921"/>
      </left>
      <right/>
      <top style="thick">
        <color theme="7" tint="0.39997558519241921"/>
      </top>
      <bottom/>
      <diagonal/>
    </border>
    <border>
      <left style="thick">
        <color theme="7" tint="0.39997558519241921"/>
      </left>
      <right style="thick">
        <color theme="7" tint="0.39997558519241921"/>
      </right>
      <top style="thick">
        <color theme="7" tint="0.39997558519241921"/>
      </top>
      <bottom style="thick">
        <color theme="7" tint="0.3999755851924192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59">
    <xf numFmtId="0" fontId="0" fillId="0" borderId="0" xfId="0"/>
    <xf numFmtId="0" fontId="0" fillId="0" borderId="0" xfId="0" applyFill="1"/>
    <xf numFmtId="0" fontId="4" fillId="0" borderId="0" xfId="0" applyFont="1"/>
    <xf numFmtId="0" fontId="3" fillId="3" borderId="9" xfId="0" applyFont="1" applyFill="1" applyBorder="1"/>
    <xf numFmtId="0" fontId="4" fillId="0" borderId="8" xfId="0" applyFont="1" applyBorder="1"/>
    <xf numFmtId="0" fontId="4" fillId="0" borderId="8" xfId="0" applyFont="1" applyFill="1" applyBorder="1"/>
    <xf numFmtId="0" fontId="3" fillId="0" borderId="0" xfId="0" applyFont="1" applyFill="1" applyBorder="1"/>
    <xf numFmtId="43" fontId="3" fillId="0" borderId="0" xfId="0" applyNumberFormat="1" applyFont="1" applyFill="1" applyBorder="1"/>
    <xf numFmtId="0" fontId="4" fillId="0" borderId="0" xfId="0" applyFont="1" applyFill="1" applyBorder="1" applyAlignment="1">
      <alignment horizontal="center"/>
    </xf>
    <xf numFmtId="0" fontId="3" fillId="2" borderId="13" xfId="0" applyFont="1" applyFill="1" applyBorder="1"/>
    <xf numFmtId="0" fontId="3" fillId="2" borderId="14" xfId="0" applyFont="1" applyFill="1" applyBorder="1"/>
    <xf numFmtId="0" fontId="3" fillId="3" borderId="12" xfId="0" applyFont="1" applyFill="1" applyBorder="1"/>
    <xf numFmtId="43" fontId="4" fillId="0" borderId="8" xfId="1" applyFont="1" applyBorder="1"/>
    <xf numFmtId="0" fontId="3" fillId="3" borderId="8" xfId="0" applyFont="1" applyFill="1" applyBorder="1"/>
    <xf numFmtId="43" fontId="3" fillId="3" borderId="8" xfId="1" applyFont="1" applyFill="1" applyBorder="1"/>
    <xf numFmtId="0" fontId="4" fillId="0" borderId="11" xfId="0" applyFont="1" applyBorder="1"/>
    <xf numFmtId="43" fontId="4" fillId="0" borderId="11" xfId="1" applyFont="1" applyBorder="1"/>
    <xf numFmtId="43" fontId="3" fillId="2" borderId="14" xfId="1" applyFont="1" applyFill="1" applyBorder="1"/>
    <xf numFmtId="43" fontId="3" fillId="2" borderId="15" xfId="1" applyFont="1" applyFill="1" applyBorder="1"/>
    <xf numFmtId="43" fontId="3" fillId="3" borderId="12" xfId="1" applyFont="1" applyFill="1" applyBorder="1"/>
    <xf numFmtId="43" fontId="4" fillId="3" borderId="8" xfId="1" applyFont="1" applyFill="1" applyBorder="1"/>
    <xf numFmtId="43" fontId="4" fillId="0" borderId="0" xfId="1" applyFont="1"/>
    <xf numFmtId="0" fontId="3" fillId="5" borderId="2" xfId="0" applyFont="1" applyFill="1" applyBorder="1"/>
    <xf numFmtId="0" fontId="3" fillId="5" borderId="3" xfId="0" applyFont="1" applyFill="1" applyBorder="1"/>
    <xf numFmtId="43" fontId="3" fillId="5" borderId="4" xfId="0" applyNumberFormat="1" applyFont="1" applyFill="1" applyBorder="1"/>
    <xf numFmtId="0" fontId="4" fillId="0" borderId="0" xfId="0" applyFont="1" applyFill="1"/>
    <xf numFmtId="10" fontId="4" fillId="0" borderId="0" xfId="2" applyNumberFormat="1" applyFont="1"/>
    <xf numFmtId="43" fontId="4" fillId="0" borderId="0" xfId="0" applyNumberFormat="1" applyFont="1"/>
    <xf numFmtId="9" fontId="4" fillId="0" borderId="0" xfId="2" applyFont="1"/>
    <xf numFmtId="0" fontId="3" fillId="3" borderId="9" xfId="0" applyFont="1" applyFill="1" applyBorder="1" applyAlignment="1">
      <alignment wrapText="1"/>
    </xf>
    <xf numFmtId="0" fontId="3" fillId="2" borderId="14" xfId="0" applyFont="1" applyFill="1" applyBorder="1" applyAlignment="1">
      <alignment wrapText="1"/>
    </xf>
    <xf numFmtId="0" fontId="3" fillId="3" borderId="12" xfId="0" applyFont="1" applyFill="1" applyBorder="1" applyAlignment="1">
      <alignment wrapText="1"/>
    </xf>
    <xf numFmtId="0" fontId="3" fillId="3" borderId="8" xfId="0" applyFont="1" applyFill="1" applyBorder="1" applyAlignment="1">
      <alignment wrapText="1"/>
    </xf>
    <xf numFmtId="0" fontId="3" fillId="3" borderId="10" xfId="0" applyFont="1" applyFill="1" applyBorder="1" applyAlignment="1">
      <alignment wrapText="1"/>
    </xf>
    <xf numFmtId="43" fontId="4" fillId="3" borderId="12" xfId="1" applyFont="1" applyFill="1" applyBorder="1"/>
    <xf numFmtId="43" fontId="4" fillId="2" borderId="14" xfId="1" applyFont="1" applyFill="1" applyBorder="1"/>
    <xf numFmtId="0" fontId="4" fillId="0" borderId="0" xfId="0" applyFont="1" applyAlignment="1">
      <alignment horizontal="center"/>
    </xf>
    <xf numFmtId="10" fontId="3" fillId="3" borderId="0" xfId="2" applyNumberFormat="1" applyFont="1" applyFill="1"/>
    <xf numFmtId="43" fontId="3" fillId="2" borderId="16" xfId="1" applyFont="1" applyFill="1" applyBorder="1"/>
    <xf numFmtId="10" fontId="3" fillId="2" borderId="1" xfId="2" applyNumberFormat="1" applyFont="1" applyFill="1" applyBorder="1"/>
    <xf numFmtId="0" fontId="3" fillId="4" borderId="1" xfId="0" applyFont="1" applyFill="1" applyBorder="1" applyAlignment="1">
      <alignment horizontal="center" vertical="center"/>
    </xf>
    <xf numFmtId="10" fontId="3" fillId="5" borderId="1" xfId="2" applyNumberFormat="1" applyFont="1" applyFill="1" applyBorder="1"/>
    <xf numFmtId="0" fontId="4" fillId="3" borderId="8" xfId="0" applyFont="1" applyFill="1" applyBorder="1"/>
    <xf numFmtId="0" fontId="4" fillId="3" borderId="8" xfId="0" applyFont="1" applyFill="1" applyBorder="1" applyAlignment="1">
      <alignment wrapText="1"/>
    </xf>
    <xf numFmtId="0" fontId="6" fillId="6" borderId="0" xfId="0" applyFont="1" applyFill="1" applyAlignment="1">
      <alignment horizontal="center" wrapText="1"/>
    </xf>
    <xf numFmtId="2" fontId="7" fillId="7" borderId="0" xfId="0" applyNumberFormat="1" applyFont="1" applyFill="1" applyAlignment="1">
      <alignment horizontal="center" wrapText="1"/>
    </xf>
    <xf numFmtId="0" fontId="4" fillId="7" borderId="0" xfId="0" applyFont="1" applyFill="1"/>
    <xf numFmtId="0" fontId="2" fillId="0" borderId="0" xfId="0" applyFont="1" applyFill="1"/>
    <xf numFmtId="165" fontId="2" fillId="0" borderId="8" xfId="1" applyNumberFormat="1" applyFont="1" applyFill="1" applyBorder="1"/>
    <xf numFmtId="9" fontId="2" fillId="0" borderId="8" xfId="2" applyFont="1" applyFill="1" applyBorder="1"/>
    <xf numFmtId="9" fontId="2" fillId="0" borderId="23" xfId="0" applyNumberFormat="1" applyFont="1" applyFill="1" applyBorder="1"/>
    <xf numFmtId="43" fontId="2" fillId="0" borderId="8" xfId="1" applyFont="1" applyFill="1" applyBorder="1"/>
    <xf numFmtId="165" fontId="2" fillId="3" borderId="8" xfId="1" applyNumberFormat="1" applyFont="1" applyFill="1" applyBorder="1"/>
    <xf numFmtId="9" fontId="2" fillId="3" borderId="8" xfId="2" applyFont="1" applyFill="1" applyBorder="1"/>
    <xf numFmtId="9" fontId="2" fillId="3" borderId="23" xfId="0" applyNumberFormat="1" applyFont="1" applyFill="1" applyBorder="1"/>
    <xf numFmtId="43" fontId="2" fillId="3" borderId="8" xfId="1" applyFont="1" applyFill="1" applyBorder="1"/>
    <xf numFmtId="165" fontId="9" fillId="0" borderId="8" xfId="1" applyNumberFormat="1" applyFont="1" applyFill="1" applyBorder="1"/>
    <xf numFmtId="9" fontId="9" fillId="0" borderId="8" xfId="2" applyFont="1" applyFill="1" applyBorder="1"/>
    <xf numFmtId="9" fontId="9" fillId="0" borderId="23" xfId="0" applyNumberFormat="1" applyFont="1" applyFill="1" applyBorder="1"/>
    <xf numFmtId="0" fontId="8" fillId="0" borderId="0" xfId="0" applyFont="1" applyFill="1"/>
    <xf numFmtId="0" fontId="2" fillId="0" borderId="0" xfId="0" applyFont="1"/>
    <xf numFmtId="164" fontId="10" fillId="0" borderId="8" xfId="1" applyNumberFormat="1" applyFont="1" applyBorder="1" applyAlignment="1"/>
    <xf numFmtId="10" fontId="3" fillId="0" borderId="8" xfId="2" applyNumberFormat="1" applyFont="1" applyBorder="1"/>
    <xf numFmtId="10" fontId="3" fillId="0" borderId="23" xfId="0" applyNumberFormat="1" applyFont="1" applyBorder="1"/>
    <xf numFmtId="0" fontId="11" fillId="0" borderId="0" xfId="0" applyFont="1"/>
    <xf numFmtId="165" fontId="2" fillId="2" borderId="8" xfId="1" applyNumberFormat="1" applyFont="1" applyFill="1" applyBorder="1"/>
    <xf numFmtId="9" fontId="2" fillId="2" borderId="8" xfId="2" applyFont="1" applyFill="1" applyBorder="1"/>
    <xf numFmtId="9" fontId="2" fillId="2" borderId="23" xfId="0" applyNumberFormat="1" applyFont="1" applyFill="1" applyBorder="1"/>
    <xf numFmtId="43" fontId="2" fillId="2" borderId="8" xfId="1" applyFont="1" applyFill="1" applyBorder="1"/>
    <xf numFmtId="0" fontId="4" fillId="10" borderId="8" xfId="0" applyFont="1" applyFill="1" applyBorder="1"/>
    <xf numFmtId="43" fontId="4" fillId="10" borderId="8" xfId="1" applyFont="1" applyFill="1" applyBorder="1"/>
    <xf numFmtId="0" fontId="4" fillId="11" borderId="8" xfId="0" applyFont="1" applyFill="1" applyBorder="1"/>
    <xf numFmtId="43" fontId="4" fillId="11" borderId="8" xfId="1" applyFont="1" applyFill="1" applyBorder="1"/>
    <xf numFmtId="43" fontId="4" fillId="10" borderId="11" xfId="1" applyFont="1" applyFill="1" applyBorder="1"/>
    <xf numFmtId="43" fontId="4" fillId="11" borderId="11" xfId="1" applyFont="1" applyFill="1" applyBorder="1"/>
    <xf numFmtId="43" fontId="4" fillId="10" borderId="24" xfId="1" applyFont="1" applyFill="1" applyBorder="1"/>
    <xf numFmtId="43" fontId="4" fillId="11" borderId="24" xfId="1" applyFont="1" applyFill="1" applyBorder="1"/>
    <xf numFmtId="43" fontId="4" fillId="10" borderId="12" xfId="1" applyFont="1" applyFill="1" applyBorder="1"/>
    <xf numFmtId="43" fontId="4" fillId="11" borderId="12" xfId="1" applyFont="1" applyFill="1" applyBorder="1"/>
    <xf numFmtId="43" fontId="3" fillId="8" borderId="13" xfId="1" applyFont="1" applyFill="1" applyBorder="1"/>
    <xf numFmtId="43" fontId="3" fillId="8" borderId="15" xfId="1" applyFont="1" applyFill="1" applyBorder="1"/>
    <xf numFmtId="43" fontId="3" fillId="8" borderId="25" xfId="1" applyFont="1" applyFill="1" applyBorder="1"/>
    <xf numFmtId="43" fontId="3" fillId="8" borderId="26" xfId="1" applyFont="1" applyFill="1" applyBorder="1"/>
    <xf numFmtId="43" fontId="3" fillId="8" borderId="27" xfId="1" applyFont="1" applyFill="1" applyBorder="1"/>
    <xf numFmtId="43" fontId="3" fillId="8" borderId="28" xfId="1" applyFont="1" applyFill="1" applyBorder="1"/>
    <xf numFmtId="0" fontId="3" fillId="10" borderId="8" xfId="0" applyFont="1" applyFill="1" applyBorder="1"/>
    <xf numFmtId="0" fontId="3" fillId="11" borderId="8" xfId="0" applyFont="1" applyFill="1" applyBorder="1"/>
    <xf numFmtId="9" fontId="3" fillId="10" borderId="8" xfId="2" applyFont="1" applyFill="1" applyBorder="1"/>
    <xf numFmtId="9" fontId="3" fillId="11" borderId="8" xfId="2" applyFont="1" applyFill="1" applyBorder="1"/>
    <xf numFmtId="43" fontId="3" fillId="8" borderId="29" xfId="1" applyFont="1" applyFill="1" applyBorder="1"/>
    <xf numFmtId="43" fontId="3" fillId="8" borderId="6" xfId="1" applyFont="1" applyFill="1" applyBorder="1"/>
    <xf numFmtId="0" fontId="4" fillId="0" borderId="30" xfId="0" applyFont="1" applyBorder="1"/>
    <xf numFmtId="43" fontId="12" fillId="9" borderId="32" xfId="1" applyFont="1" applyFill="1" applyBorder="1"/>
    <xf numFmtId="43" fontId="4" fillId="0" borderId="31" xfId="1" applyFont="1" applyBorder="1"/>
    <xf numFmtId="43" fontId="4" fillId="0" borderId="0" xfId="1" applyFont="1" applyBorder="1"/>
    <xf numFmtId="43" fontId="12" fillId="9" borderId="33" xfId="1" applyFont="1" applyFill="1" applyBorder="1"/>
    <xf numFmtId="3" fontId="4" fillId="0" borderId="0" xfId="0" applyNumberFormat="1" applyFont="1"/>
    <xf numFmtId="164" fontId="4" fillId="0" borderId="0" xfId="0" applyNumberFormat="1" applyFont="1"/>
    <xf numFmtId="0" fontId="4" fillId="0" borderId="0" xfId="0" applyFont="1" applyAlignment="1">
      <alignment horizontal="center"/>
    </xf>
    <xf numFmtId="0" fontId="4" fillId="0" borderId="8" xfId="0" applyFont="1" applyFill="1" applyBorder="1" applyAlignment="1">
      <alignment wrapText="1"/>
    </xf>
    <xf numFmtId="43" fontId="4" fillId="0" borderId="8" xfId="1" applyFont="1" applyFill="1" applyBorder="1"/>
    <xf numFmtId="0" fontId="4" fillId="0" borderId="11" xfId="0" applyFont="1" applyFill="1" applyBorder="1"/>
    <xf numFmtId="0" fontId="4" fillId="0" borderId="11" xfId="0" applyFont="1" applyFill="1" applyBorder="1" applyAlignment="1">
      <alignment wrapText="1"/>
    </xf>
    <xf numFmtId="43" fontId="4" fillId="0" borderId="11" xfId="1" applyFont="1" applyFill="1" applyBorder="1"/>
    <xf numFmtId="4" fontId="4" fillId="0" borderId="8" xfId="0" applyNumberFormat="1" applyFont="1" applyFill="1" applyBorder="1" applyAlignment="1">
      <alignment wrapText="1"/>
    </xf>
    <xf numFmtId="3" fontId="4" fillId="0" borderId="8" xfId="0" applyNumberFormat="1" applyFont="1" applyFill="1" applyBorder="1"/>
    <xf numFmtId="10" fontId="4" fillId="0" borderId="0" xfId="2" applyNumberFormat="1" applyFont="1" applyFill="1"/>
    <xf numFmtId="0" fontId="4" fillId="0" borderId="12" xfId="0" applyFont="1" applyFill="1" applyBorder="1"/>
    <xf numFmtId="0" fontId="4" fillId="0" borderId="0" xfId="0" applyFont="1" applyFill="1" applyAlignment="1">
      <alignment horizontal="center"/>
    </xf>
    <xf numFmtId="0" fontId="2" fillId="0" borderId="8" xfId="0" applyFont="1" applyFill="1" applyBorder="1"/>
    <xf numFmtId="0" fontId="2" fillId="0" borderId="8" xfId="0" applyFont="1" applyFill="1" applyBorder="1" applyAlignment="1">
      <alignment wrapText="1"/>
    </xf>
    <xf numFmtId="0" fontId="8" fillId="3" borderId="8" xfId="0" applyFont="1" applyFill="1" applyBorder="1"/>
    <xf numFmtId="0" fontId="8" fillId="3" borderId="8" xfId="0" applyFont="1" applyFill="1" applyBorder="1" applyAlignment="1">
      <alignment wrapText="1"/>
    </xf>
    <xf numFmtId="3" fontId="2" fillId="0" borderId="8" xfId="0" applyNumberFormat="1" applyFont="1" applyFill="1" applyBorder="1"/>
    <xf numFmtId="43" fontId="3" fillId="8" borderId="22" xfId="1" applyFont="1" applyFill="1" applyBorder="1"/>
    <xf numFmtId="43" fontId="3" fillId="8" borderId="21" xfId="1" applyFont="1" applyFill="1" applyBorder="1"/>
    <xf numFmtId="43" fontId="3" fillId="12" borderId="12" xfId="1" applyFont="1" applyFill="1" applyBorder="1"/>
    <xf numFmtId="43" fontId="4" fillId="12" borderId="12" xfId="1" applyFont="1" applyFill="1" applyBorder="1"/>
    <xf numFmtId="0" fontId="4" fillId="12" borderId="12" xfId="0" applyFont="1" applyFill="1" applyBorder="1"/>
    <xf numFmtId="43" fontId="2" fillId="0" borderId="8" xfId="1" applyFont="1" applyBorder="1"/>
    <xf numFmtId="0" fontId="3" fillId="0" borderId="0" xfId="0" applyFont="1" applyFill="1" applyBorder="1" applyAlignment="1">
      <alignment horizontal="center"/>
    </xf>
    <xf numFmtId="0" fontId="13" fillId="0" borderId="0" xfId="0" applyFont="1"/>
    <xf numFmtId="0" fontId="5" fillId="3" borderId="1" xfId="0" applyFont="1" applyFill="1" applyBorder="1"/>
    <xf numFmtId="0" fontId="5" fillId="3" borderId="5" xfId="0" applyFont="1" applyFill="1" applyBorder="1"/>
    <xf numFmtId="0" fontId="5" fillId="3" borderId="6" xfId="0" applyFont="1" applyFill="1" applyBorder="1"/>
    <xf numFmtId="0" fontId="5" fillId="3" borderId="9" xfId="0" applyFont="1" applyFill="1" applyBorder="1"/>
    <xf numFmtId="43" fontId="5" fillId="3" borderId="0" xfId="0" applyNumberFormat="1" applyFont="1" applyFill="1" applyBorder="1"/>
    <xf numFmtId="0" fontId="5" fillId="3" borderId="7" xfId="0" applyFont="1" applyFill="1" applyBorder="1"/>
    <xf numFmtId="0" fontId="13" fillId="0" borderId="8" xfId="0" applyFont="1" applyBorder="1"/>
    <xf numFmtId="43" fontId="13" fillId="0" borderId="8" xfId="0" applyNumberFormat="1" applyFont="1" applyBorder="1"/>
    <xf numFmtId="4" fontId="13" fillId="0" borderId="8" xfId="0" applyNumberFormat="1" applyFont="1" applyBorder="1"/>
    <xf numFmtId="43" fontId="13" fillId="0" borderId="8" xfId="0" applyNumberFormat="1" applyFont="1" applyFill="1" applyBorder="1"/>
    <xf numFmtId="0" fontId="13" fillId="0" borderId="8" xfId="0" applyFont="1" applyFill="1" applyBorder="1"/>
    <xf numFmtId="4" fontId="13" fillId="0" borderId="8" xfId="0" applyNumberFormat="1" applyFont="1" applyFill="1" applyBorder="1"/>
    <xf numFmtId="0" fontId="5" fillId="0" borderId="8" xfId="0" applyFont="1" applyBorder="1"/>
    <xf numFmtId="43" fontId="5" fillId="0" borderId="8" xfId="0" applyNumberFormat="1" applyFont="1" applyBorder="1"/>
    <xf numFmtId="0" fontId="5" fillId="0" borderId="0" xfId="0" applyFont="1" applyFill="1" applyBorder="1"/>
    <xf numFmtId="43" fontId="5" fillId="0" borderId="0" xfId="0" applyNumberFormat="1" applyFont="1" applyFill="1" applyBorder="1"/>
    <xf numFmtId="0" fontId="13" fillId="0" borderId="0" xfId="0" applyFont="1" applyAlignment="1">
      <alignment horizontal="center"/>
    </xf>
    <xf numFmtId="0" fontId="6" fillId="0" borderId="2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0" fontId="8" fillId="0" borderId="17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43" fontId="4" fillId="0" borderId="0" xfId="1" applyFont="1" applyAlignment="1">
      <alignment horizontal="center"/>
    </xf>
    <xf numFmtId="0" fontId="3" fillId="0" borderId="0" xfId="0" applyFont="1" applyFill="1" applyBorder="1" applyAlignment="1">
      <alignment horizontal="right"/>
    </xf>
    <xf numFmtId="0" fontId="3" fillId="0" borderId="0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13" fillId="0" borderId="0" xfId="0" applyFont="1" applyAlignment="1">
      <alignment horizontal="center"/>
    </xf>
    <xf numFmtId="0" fontId="13" fillId="0" borderId="5" xfId="0" applyFont="1" applyBorder="1" applyAlignment="1">
      <alignment horizontal="center"/>
    </xf>
    <xf numFmtId="0" fontId="13" fillId="0" borderId="0" xfId="0" applyFont="1" applyFill="1" applyBorder="1" applyAlignment="1">
      <alignment horizontal="right"/>
    </xf>
    <xf numFmtId="0" fontId="5" fillId="0" borderId="0" xfId="0" applyFont="1" applyAlignment="1">
      <alignment horizontal="center"/>
    </xf>
  </cellXfs>
  <cellStyles count="3">
    <cellStyle name="Normal" xfId="0" builtinId="0"/>
    <cellStyle name="Porcentagem" xfId="2" builtinId="5"/>
    <cellStyle name="Separador de milhares" xfId="1" builtinId="3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Z324"/>
  <sheetViews>
    <sheetView workbookViewId="0">
      <selection activeCell="L31" sqref="L31"/>
    </sheetView>
  </sheetViews>
  <sheetFormatPr defaultRowHeight="11.25"/>
  <cols>
    <col min="1" max="1" width="7.85546875" style="2" bestFit="1" customWidth="1"/>
    <col min="2" max="2" width="52.140625" style="2" customWidth="1"/>
    <col min="3" max="3" width="3.140625" style="2" bestFit="1" customWidth="1"/>
    <col min="4" max="4" width="7.7109375" style="2" customWidth="1"/>
    <col min="5" max="5" width="8.7109375" style="2" bestFit="1" customWidth="1"/>
    <col min="6" max="6" width="10.85546875" style="2" bestFit="1" customWidth="1"/>
    <col min="7" max="7" width="7" style="2" hidden="1" customWidth="1"/>
    <col min="8" max="11" width="9.140625" style="2" hidden="1" customWidth="1"/>
    <col min="12" max="12" width="9.140625" style="2" customWidth="1"/>
    <col min="13" max="13" width="3.28515625" style="2" customWidth="1"/>
    <col min="14" max="14" width="6.28515625" style="2" customWidth="1"/>
    <col min="15" max="15" width="10.7109375" style="2" customWidth="1"/>
    <col min="16" max="16" width="6.5703125" style="2" customWidth="1"/>
    <col min="17" max="17" width="8.85546875" style="2" customWidth="1"/>
    <col min="18" max="18" width="2.7109375" style="2" customWidth="1"/>
    <col min="19" max="19" width="6.28515625" style="2" customWidth="1"/>
    <col min="20" max="20" width="15.28515625" style="2" customWidth="1"/>
    <col min="21" max="21" width="7.28515625" style="2" customWidth="1"/>
    <col min="22" max="22" width="12" style="2" customWidth="1"/>
    <col min="23" max="23" width="2.42578125" style="2" customWidth="1"/>
    <col min="24" max="24" width="9.7109375" style="2" bestFit="1" customWidth="1"/>
    <col min="25" max="25" width="9.5703125" style="2" bestFit="1" customWidth="1"/>
    <col min="26" max="16384" width="9.140625" style="2"/>
  </cols>
  <sheetData>
    <row r="1" spans="1:25" ht="15.75" customHeight="1" thickBot="1">
      <c r="A1" s="151" t="s">
        <v>570</v>
      </c>
      <c r="B1" s="152"/>
      <c r="C1" s="152"/>
      <c r="D1" s="152"/>
      <c r="E1" s="152"/>
      <c r="F1" s="153"/>
    </row>
    <row r="2" spans="1:25" ht="12.75">
      <c r="A2" s="156" t="s">
        <v>571</v>
      </c>
      <c r="B2" s="156"/>
      <c r="C2" s="156"/>
      <c r="D2" s="156"/>
      <c r="E2" s="156"/>
      <c r="F2" s="156"/>
    </row>
    <row r="3" spans="1:25" ht="12.75">
      <c r="A3" s="155" t="s">
        <v>598</v>
      </c>
      <c r="B3" s="155"/>
      <c r="C3" s="155"/>
      <c r="D3" s="155"/>
      <c r="E3" s="155"/>
      <c r="F3" s="155"/>
    </row>
    <row r="4" spans="1:25" ht="13.5" thickBot="1">
      <c r="A4" s="155" t="s">
        <v>572</v>
      </c>
      <c r="B4" s="155"/>
      <c r="C4" s="155"/>
      <c r="D4" s="155"/>
      <c r="E4" s="155"/>
      <c r="F4" s="155"/>
    </row>
    <row r="5" spans="1:25" ht="13.5" thickBot="1">
      <c r="A5" s="155" t="s">
        <v>573</v>
      </c>
      <c r="B5" s="155"/>
      <c r="C5" s="155"/>
      <c r="D5" s="155"/>
      <c r="E5" s="155"/>
      <c r="F5" s="155"/>
      <c r="N5" s="139" t="s">
        <v>586</v>
      </c>
      <c r="O5" s="140"/>
      <c r="P5" s="140"/>
      <c r="Q5" s="141"/>
      <c r="S5" s="139" t="s">
        <v>579</v>
      </c>
      <c r="T5" s="140"/>
      <c r="U5" s="140"/>
      <c r="V5" s="141"/>
      <c r="X5" s="85" t="s">
        <v>587</v>
      </c>
      <c r="Y5" s="86" t="s">
        <v>588</v>
      </c>
    </row>
    <row r="6" spans="1:25" ht="12" thickBot="1">
      <c r="N6" s="44"/>
      <c r="O6" s="45">
        <f>0.9727</f>
        <v>0.97270000000000001</v>
      </c>
      <c r="P6" s="46"/>
      <c r="Q6" s="46"/>
      <c r="R6" s="46"/>
      <c r="S6" s="142" t="s">
        <v>580</v>
      </c>
      <c r="T6" s="143"/>
      <c r="U6" s="142" t="s">
        <v>581</v>
      </c>
      <c r="V6" s="143"/>
      <c r="X6" s="87">
        <v>0.6</v>
      </c>
      <c r="Y6" s="88">
        <v>0.4</v>
      </c>
    </row>
    <row r="7" spans="1:25" ht="12" thickBot="1">
      <c r="A7" s="3" t="s">
        <v>0</v>
      </c>
      <c r="B7" s="29" t="s">
        <v>1</v>
      </c>
      <c r="C7" s="3" t="s">
        <v>2</v>
      </c>
      <c r="D7" s="3" t="s">
        <v>576</v>
      </c>
      <c r="E7" s="3" t="s">
        <v>577</v>
      </c>
      <c r="F7" s="3" t="s">
        <v>3</v>
      </c>
      <c r="G7" s="40" t="s">
        <v>578</v>
      </c>
      <c r="N7" s="46"/>
      <c r="O7" s="46"/>
      <c r="P7" s="46"/>
      <c r="Q7" s="46"/>
      <c r="R7" s="46"/>
      <c r="S7" s="144"/>
      <c r="T7" s="145"/>
      <c r="U7" s="146"/>
      <c r="V7" s="147"/>
      <c r="X7" s="69"/>
      <c r="Y7" s="71"/>
    </row>
    <row r="8" spans="1:25" ht="12" thickBot="1">
      <c r="A8" s="9" t="s">
        <v>4</v>
      </c>
      <c r="B8" s="30" t="s">
        <v>5</v>
      </c>
      <c r="C8" s="10"/>
      <c r="D8" s="17"/>
      <c r="E8" s="35"/>
      <c r="F8" s="18">
        <f>F9+F11+F15</f>
        <v>12992.74</v>
      </c>
      <c r="G8" s="39">
        <f>F8/$F$295</f>
        <v>6.9328739342233879E-3</v>
      </c>
      <c r="H8" s="38"/>
      <c r="I8" s="26">
        <v>0.1875</v>
      </c>
      <c r="J8" s="27">
        <f t="shared" ref="J8:J70" si="0">H8*I8</f>
        <v>0</v>
      </c>
      <c r="K8" s="27">
        <f t="shared" ref="K8:K70" si="1">H8-J8</f>
        <v>0</v>
      </c>
      <c r="N8" s="65"/>
      <c r="O8" s="65"/>
      <c r="P8" s="66"/>
      <c r="Q8" s="67"/>
      <c r="R8" s="47"/>
      <c r="S8" s="68"/>
      <c r="T8" s="68"/>
      <c r="U8" s="65"/>
      <c r="V8" s="65"/>
      <c r="X8" s="81">
        <f t="shared" ref="X8:X70" si="2">ROUND(F8*$X$6,2)</f>
        <v>7795.64</v>
      </c>
      <c r="Y8" s="82">
        <f t="shared" ref="Y8:Y70" si="3">ROUND(F8*$Y$6,2)</f>
        <v>5197.1000000000004</v>
      </c>
    </row>
    <row r="9" spans="1:25" ht="12" thickBot="1">
      <c r="A9" s="11" t="s">
        <v>6</v>
      </c>
      <c r="B9" s="31" t="s">
        <v>7</v>
      </c>
      <c r="C9" s="11"/>
      <c r="D9" s="19"/>
      <c r="E9" s="34"/>
      <c r="F9" s="19">
        <f>F10</f>
        <v>459.27</v>
      </c>
      <c r="G9" s="37">
        <f>F9/$F$295</f>
        <v>2.4506462930611825E-4</v>
      </c>
      <c r="H9" s="19"/>
      <c r="I9" s="26">
        <v>0.1875</v>
      </c>
      <c r="J9" s="27">
        <f t="shared" si="0"/>
        <v>0</v>
      </c>
      <c r="K9" s="27">
        <f t="shared" si="1"/>
        <v>0</v>
      </c>
      <c r="N9" s="52"/>
      <c r="O9" s="52"/>
      <c r="P9" s="53"/>
      <c r="Q9" s="54"/>
      <c r="R9" s="47"/>
      <c r="S9" s="55"/>
      <c r="T9" s="55"/>
      <c r="U9" s="52"/>
      <c r="V9" s="52"/>
      <c r="X9" s="83">
        <f t="shared" si="2"/>
        <v>275.56</v>
      </c>
      <c r="Y9" s="84">
        <f t="shared" si="3"/>
        <v>183.71</v>
      </c>
    </row>
    <row r="10" spans="1:25" ht="12" thickBot="1">
      <c r="A10" s="5" t="s">
        <v>8</v>
      </c>
      <c r="B10" s="99" t="s">
        <v>9</v>
      </c>
      <c r="C10" s="5" t="s">
        <v>444</v>
      </c>
      <c r="D10" s="100">
        <v>3.16</v>
      </c>
      <c r="E10" s="100">
        <v>145.34</v>
      </c>
      <c r="F10" s="100">
        <f t="shared" ref="F10:F61" si="4">ROUND(D10*E10,2)</f>
        <v>459.27</v>
      </c>
      <c r="G10" s="26">
        <f>F10/$F$295</f>
        <v>2.4506462930611825E-4</v>
      </c>
      <c r="H10" s="12">
        <v>117.99</v>
      </c>
      <c r="I10" s="26">
        <v>0.1875</v>
      </c>
      <c r="J10" s="27">
        <f t="shared" si="0"/>
        <v>22.123124999999998</v>
      </c>
      <c r="K10" s="27">
        <f t="shared" si="1"/>
        <v>95.866874999999993</v>
      </c>
      <c r="N10" s="48">
        <f t="shared" ref="N10:N61" si="5">ROUND(D10*P10,2)</f>
        <v>0</v>
      </c>
      <c r="O10" s="48">
        <f t="shared" ref="O10:O61" si="6">ROUND(F10*P10,2)</f>
        <v>0</v>
      </c>
      <c r="P10" s="49">
        <v>0</v>
      </c>
      <c r="Q10" s="50">
        <f t="shared" ref="Q10:Q61" si="7">P10</f>
        <v>0</v>
      </c>
      <c r="R10" s="47"/>
      <c r="S10" s="51">
        <f t="shared" ref="S10:S70" si="8">N10</f>
        <v>0</v>
      </c>
      <c r="T10" s="51">
        <f t="shared" ref="T10:T70" si="9">O10</f>
        <v>0</v>
      </c>
      <c r="U10" s="48">
        <f t="shared" ref="U10:U70" si="10">D10-S10</f>
        <v>3.16</v>
      </c>
      <c r="V10" s="48">
        <f t="shared" ref="V10:V70" si="11">F10-T10</f>
        <v>459.27</v>
      </c>
      <c r="X10" s="75">
        <f t="shared" si="2"/>
        <v>275.56</v>
      </c>
      <c r="Y10" s="76">
        <f t="shared" si="3"/>
        <v>183.71</v>
      </c>
    </row>
    <row r="11" spans="1:25" ht="12" thickBot="1">
      <c r="A11" s="13" t="s">
        <v>10</v>
      </c>
      <c r="B11" s="32" t="s">
        <v>11</v>
      </c>
      <c r="C11" s="13"/>
      <c r="D11" s="14"/>
      <c r="E11" s="20"/>
      <c r="F11" s="14">
        <f>F12+F14+F13</f>
        <v>12533.47</v>
      </c>
      <c r="G11" s="37">
        <f>F11/$F$295</f>
        <v>6.6878093049172688E-3</v>
      </c>
      <c r="H11" s="14"/>
      <c r="I11" s="26">
        <v>0.1875</v>
      </c>
      <c r="J11" s="27">
        <f t="shared" si="0"/>
        <v>0</v>
      </c>
      <c r="K11" s="27">
        <f t="shared" si="1"/>
        <v>0</v>
      </c>
      <c r="N11" s="52"/>
      <c r="O11" s="52"/>
      <c r="P11" s="53"/>
      <c r="Q11" s="54"/>
      <c r="R11" s="47"/>
      <c r="S11" s="55"/>
      <c r="T11" s="55"/>
      <c r="U11" s="52"/>
      <c r="V11" s="52"/>
      <c r="X11" s="79">
        <f t="shared" si="2"/>
        <v>7520.08</v>
      </c>
      <c r="Y11" s="80">
        <f t="shared" si="3"/>
        <v>5013.3900000000003</v>
      </c>
    </row>
    <row r="12" spans="1:25">
      <c r="A12" s="5" t="s">
        <v>12</v>
      </c>
      <c r="B12" s="99" t="s">
        <v>13</v>
      </c>
      <c r="C12" s="5" t="s">
        <v>549</v>
      </c>
      <c r="D12" s="100">
        <v>1.83</v>
      </c>
      <c r="E12" s="100">
        <v>16.11</v>
      </c>
      <c r="F12" s="100">
        <f>ROUND(D12*E12,2)</f>
        <v>29.48</v>
      </c>
      <c r="G12" s="26">
        <f>F12/$F$295</f>
        <v>1.5730409719651551E-5</v>
      </c>
      <c r="H12" s="12">
        <v>15.77</v>
      </c>
      <c r="I12" s="26">
        <v>0.1875</v>
      </c>
      <c r="J12" s="27">
        <f t="shared" si="0"/>
        <v>2.9568750000000001</v>
      </c>
      <c r="K12" s="27">
        <f t="shared" si="1"/>
        <v>12.813124999999999</v>
      </c>
      <c r="N12" s="48">
        <f t="shared" si="5"/>
        <v>0</v>
      </c>
      <c r="O12" s="48">
        <f t="shared" si="6"/>
        <v>0</v>
      </c>
      <c r="P12" s="49">
        <v>0</v>
      </c>
      <c r="Q12" s="50">
        <f t="shared" si="7"/>
        <v>0</v>
      </c>
      <c r="R12" s="47"/>
      <c r="S12" s="51">
        <f t="shared" si="8"/>
        <v>0</v>
      </c>
      <c r="T12" s="51">
        <f t="shared" si="9"/>
        <v>0</v>
      </c>
      <c r="U12" s="48">
        <f t="shared" si="10"/>
        <v>1.83</v>
      </c>
      <c r="V12" s="48">
        <f t="shared" si="11"/>
        <v>29.48</v>
      </c>
      <c r="X12" s="77">
        <f t="shared" si="2"/>
        <v>17.690000000000001</v>
      </c>
      <c r="Y12" s="78">
        <f t="shared" si="3"/>
        <v>11.79</v>
      </c>
    </row>
    <row r="13" spans="1:25">
      <c r="A13" s="109" t="s">
        <v>589</v>
      </c>
      <c r="B13" s="110" t="s">
        <v>590</v>
      </c>
      <c r="C13" s="5" t="s">
        <v>549</v>
      </c>
      <c r="D13" s="100">
        <v>585</v>
      </c>
      <c r="E13" s="100">
        <v>18.579999999999998</v>
      </c>
      <c r="F13" s="100">
        <f>ROUND(D13*E13,2)</f>
        <v>10869.3</v>
      </c>
      <c r="G13" s="26"/>
      <c r="H13" s="12"/>
      <c r="I13" s="26"/>
      <c r="J13" s="27"/>
      <c r="K13" s="27"/>
      <c r="N13" s="48"/>
      <c r="O13" s="48"/>
      <c r="P13" s="49"/>
      <c r="Q13" s="50"/>
      <c r="R13" s="47"/>
      <c r="S13" s="51"/>
      <c r="T13" s="51"/>
      <c r="U13" s="48"/>
      <c r="V13" s="48"/>
      <c r="X13" s="75"/>
      <c r="Y13" s="76"/>
    </row>
    <row r="14" spans="1:25" ht="12" thickBot="1">
      <c r="A14" s="5" t="s">
        <v>14</v>
      </c>
      <c r="B14" s="99" t="s">
        <v>15</v>
      </c>
      <c r="C14" s="5" t="s">
        <v>549</v>
      </c>
      <c r="D14" s="100">
        <v>91.94</v>
      </c>
      <c r="E14" s="100">
        <v>17.78</v>
      </c>
      <c r="F14" s="100">
        <f t="shared" si="4"/>
        <v>1634.69</v>
      </c>
      <c r="G14" s="26">
        <f t="shared" ref="G14:G20" si="12">F14/$F$295</f>
        <v>8.722640252583851E-4</v>
      </c>
      <c r="H14" s="12">
        <v>13.1</v>
      </c>
      <c r="I14" s="26">
        <v>0.1875</v>
      </c>
      <c r="J14" s="27">
        <f t="shared" si="0"/>
        <v>2.4562499999999998</v>
      </c>
      <c r="K14" s="27">
        <f t="shared" si="1"/>
        <v>10.643750000000001</v>
      </c>
      <c r="N14" s="48">
        <f t="shared" si="5"/>
        <v>0</v>
      </c>
      <c r="O14" s="48">
        <f t="shared" si="6"/>
        <v>0</v>
      </c>
      <c r="P14" s="49">
        <v>0</v>
      </c>
      <c r="Q14" s="50">
        <f t="shared" si="7"/>
        <v>0</v>
      </c>
      <c r="R14" s="47"/>
      <c r="S14" s="51">
        <f t="shared" si="8"/>
        <v>0</v>
      </c>
      <c r="T14" s="51">
        <f t="shared" si="9"/>
        <v>0</v>
      </c>
      <c r="U14" s="48">
        <f t="shared" si="10"/>
        <v>91.94</v>
      </c>
      <c r="V14" s="48">
        <f t="shared" si="11"/>
        <v>1634.69</v>
      </c>
      <c r="X14" s="73">
        <f t="shared" si="2"/>
        <v>980.81</v>
      </c>
      <c r="Y14" s="74">
        <f t="shared" si="3"/>
        <v>653.88</v>
      </c>
    </row>
    <row r="15" spans="1:25" ht="12" thickBot="1">
      <c r="A15" s="13" t="s">
        <v>16</v>
      </c>
      <c r="B15" s="32" t="s">
        <v>17</v>
      </c>
      <c r="C15" s="13"/>
      <c r="D15" s="14"/>
      <c r="E15" s="20"/>
      <c r="F15" s="14">
        <f>F16+F17</f>
        <v>0</v>
      </c>
      <c r="G15" s="37">
        <f t="shared" si="12"/>
        <v>0</v>
      </c>
      <c r="H15" s="14"/>
      <c r="I15" s="26">
        <v>0.1875</v>
      </c>
      <c r="J15" s="27">
        <f t="shared" si="0"/>
        <v>0</v>
      </c>
      <c r="K15" s="27">
        <f t="shared" si="1"/>
        <v>0</v>
      </c>
      <c r="N15" s="52"/>
      <c r="O15" s="52"/>
      <c r="P15" s="53"/>
      <c r="Q15" s="54"/>
      <c r="R15" s="47"/>
      <c r="S15" s="55"/>
      <c r="T15" s="55"/>
      <c r="U15" s="52"/>
      <c r="V15" s="52"/>
      <c r="X15" s="79">
        <f t="shared" si="2"/>
        <v>0</v>
      </c>
      <c r="Y15" s="80">
        <f t="shared" si="3"/>
        <v>0</v>
      </c>
    </row>
    <row r="16" spans="1:25">
      <c r="A16" s="5"/>
      <c r="B16" s="99"/>
      <c r="C16" s="5"/>
      <c r="D16" s="100"/>
      <c r="E16" s="100"/>
      <c r="F16" s="100">
        <f t="shared" si="4"/>
        <v>0</v>
      </c>
      <c r="G16" s="26">
        <f t="shared" si="12"/>
        <v>0</v>
      </c>
      <c r="H16" s="12">
        <v>479.61</v>
      </c>
      <c r="I16" s="26">
        <v>0.1875</v>
      </c>
      <c r="J16" s="27">
        <f t="shared" si="0"/>
        <v>89.926874999999995</v>
      </c>
      <c r="K16" s="27">
        <f t="shared" si="1"/>
        <v>389.68312500000002</v>
      </c>
      <c r="N16" s="48">
        <f t="shared" si="5"/>
        <v>0</v>
      </c>
      <c r="O16" s="48">
        <f t="shared" si="6"/>
        <v>0</v>
      </c>
      <c r="P16" s="49">
        <v>0</v>
      </c>
      <c r="Q16" s="50">
        <f t="shared" si="7"/>
        <v>0</v>
      </c>
      <c r="R16" s="47"/>
      <c r="S16" s="51">
        <f t="shared" si="8"/>
        <v>0</v>
      </c>
      <c r="T16" s="51">
        <f t="shared" si="9"/>
        <v>0</v>
      </c>
      <c r="U16" s="48">
        <f t="shared" si="10"/>
        <v>0</v>
      </c>
      <c r="V16" s="48">
        <f t="shared" si="11"/>
        <v>0</v>
      </c>
      <c r="X16" s="77">
        <f t="shared" si="2"/>
        <v>0</v>
      </c>
      <c r="Y16" s="78">
        <f t="shared" si="3"/>
        <v>0</v>
      </c>
    </row>
    <row r="17" spans="1:25" ht="12" thickBot="1">
      <c r="A17" s="101"/>
      <c r="B17" s="102"/>
      <c r="C17" s="101"/>
      <c r="D17" s="103"/>
      <c r="E17" s="103"/>
      <c r="F17" s="103">
        <f t="shared" si="4"/>
        <v>0</v>
      </c>
      <c r="G17" s="26">
        <f t="shared" si="12"/>
        <v>0</v>
      </c>
      <c r="H17" s="12">
        <v>141.19</v>
      </c>
      <c r="I17" s="26">
        <v>0.1875</v>
      </c>
      <c r="J17" s="27">
        <f t="shared" si="0"/>
        <v>26.473125</v>
      </c>
      <c r="K17" s="27">
        <f t="shared" si="1"/>
        <v>114.716875</v>
      </c>
      <c r="N17" s="48">
        <f t="shared" si="5"/>
        <v>0</v>
      </c>
      <c r="O17" s="48">
        <f t="shared" si="6"/>
        <v>0</v>
      </c>
      <c r="P17" s="49">
        <v>0</v>
      </c>
      <c r="Q17" s="50">
        <f t="shared" si="7"/>
        <v>0</v>
      </c>
      <c r="R17" s="47"/>
      <c r="S17" s="51">
        <f t="shared" si="8"/>
        <v>0</v>
      </c>
      <c r="T17" s="51">
        <f t="shared" si="9"/>
        <v>0</v>
      </c>
      <c r="U17" s="48">
        <f t="shared" si="10"/>
        <v>0</v>
      </c>
      <c r="V17" s="48">
        <f t="shared" si="11"/>
        <v>0</v>
      </c>
      <c r="X17" s="73">
        <f t="shared" si="2"/>
        <v>0</v>
      </c>
      <c r="Y17" s="74">
        <f t="shared" si="3"/>
        <v>0</v>
      </c>
    </row>
    <row r="18" spans="1:25" ht="12" thickBot="1">
      <c r="A18" s="9" t="s">
        <v>19</v>
      </c>
      <c r="B18" s="30" t="s">
        <v>18</v>
      </c>
      <c r="C18" s="10"/>
      <c r="D18" s="17"/>
      <c r="E18" s="35"/>
      <c r="F18" s="18">
        <f>F19+F23</f>
        <v>36000.089999999997</v>
      </c>
      <c r="G18" s="39">
        <f t="shared" si="12"/>
        <v>1.9209503583593301E-2</v>
      </c>
      <c r="H18" s="38"/>
      <c r="I18" s="26">
        <v>0.1875</v>
      </c>
      <c r="J18" s="27">
        <f t="shared" si="0"/>
        <v>0</v>
      </c>
      <c r="K18" s="27">
        <f t="shared" si="1"/>
        <v>0</v>
      </c>
      <c r="N18" s="65"/>
      <c r="O18" s="65"/>
      <c r="P18" s="66"/>
      <c r="Q18" s="67"/>
      <c r="R18" s="47"/>
      <c r="S18" s="68"/>
      <c r="T18" s="68"/>
      <c r="U18" s="65"/>
      <c r="V18" s="65"/>
      <c r="X18" s="81">
        <f t="shared" si="2"/>
        <v>21600.05</v>
      </c>
      <c r="Y18" s="82">
        <f t="shared" si="3"/>
        <v>14400.04</v>
      </c>
    </row>
    <row r="19" spans="1:25" ht="12" thickBot="1">
      <c r="A19" s="11" t="s">
        <v>22</v>
      </c>
      <c r="B19" s="31" t="s">
        <v>20</v>
      </c>
      <c r="C19" s="11"/>
      <c r="D19" s="19"/>
      <c r="E19" s="34"/>
      <c r="F19" s="19">
        <f>F20+F21+F22</f>
        <v>21047.5</v>
      </c>
      <c r="G19" s="37">
        <f t="shared" si="12"/>
        <v>1.1230861552726118E-2</v>
      </c>
      <c r="H19" s="19"/>
      <c r="I19" s="26">
        <v>0.1875</v>
      </c>
      <c r="J19" s="27">
        <f t="shared" si="0"/>
        <v>0</v>
      </c>
      <c r="K19" s="27">
        <f t="shared" si="1"/>
        <v>0</v>
      </c>
      <c r="N19" s="52"/>
      <c r="O19" s="52"/>
      <c r="P19" s="53"/>
      <c r="Q19" s="54"/>
      <c r="R19" s="47"/>
      <c r="S19" s="55"/>
      <c r="T19" s="55"/>
      <c r="U19" s="52"/>
      <c r="V19" s="52"/>
      <c r="X19" s="83">
        <f t="shared" si="2"/>
        <v>12628.5</v>
      </c>
      <c r="Y19" s="84">
        <f t="shared" si="3"/>
        <v>8419</v>
      </c>
    </row>
    <row r="20" spans="1:25">
      <c r="A20" s="5" t="s">
        <v>23</v>
      </c>
      <c r="B20" s="99" t="s">
        <v>21</v>
      </c>
      <c r="C20" s="5" t="s">
        <v>444</v>
      </c>
      <c r="D20" s="100">
        <v>250</v>
      </c>
      <c r="E20" s="100">
        <v>84.19</v>
      </c>
      <c r="F20" s="100">
        <f t="shared" si="4"/>
        <v>21047.5</v>
      </c>
      <c r="G20" s="26">
        <f t="shared" si="12"/>
        <v>1.1230861552726118E-2</v>
      </c>
      <c r="H20" s="12">
        <v>71.709999999999994</v>
      </c>
      <c r="I20" s="26">
        <v>0.1875</v>
      </c>
      <c r="J20" s="27">
        <f t="shared" si="0"/>
        <v>13.445625</v>
      </c>
      <c r="K20" s="27">
        <f t="shared" si="1"/>
        <v>58.264374999999994</v>
      </c>
      <c r="N20" s="48">
        <f t="shared" si="5"/>
        <v>0</v>
      </c>
      <c r="O20" s="48">
        <f t="shared" si="6"/>
        <v>0</v>
      </c>
      <c r="P20" s="49">
        <v>0</v>
      </c>
      <c r="Q20" s="50">
        <f t="shared" si="7"/>
        <v>0</v>
      </c>
      <c r="R20" s="47"/>
      <c r="S20" s="51">
        <f t="shared" si="8"/>
        <v>0</v>
      </c>
      <c r="T20" s="51">
        <f t="shared" si="9"/>
        <v>0</v>
      </c>
      <c r="U20" s="48">
        <f t="shared" si="10"/>
        <v>250</v>
      </c>
      <c r="V20" s="48">
        <f t="shared" si="11"/>
        <v>21047.5</v>
      </c>
      <c r="X20" s="77">
        <f t="shared" si="2"/>
        <v>12628.5</v>
      </c>
      <c r="Y20" s="78">
        <f t="shared" si="3"/>
        <v>8419</v>
      </c>
    </row>
    <row r="21" spans="1:25">
      <c r="A21" s="5"/>
      <c r="B21" s="99"/>
      <c r="C21" s="5"/>
      <c r="D21" s="100"/>
      <c r="E21" s="100"/>
      <c r="F21" s="100">
        <f t="shared" si="4"/>
        <v>0</v>
      </c>
      <c r="G21" s="26">
        <f t="shared" ref="G21:G22" si="13">F21/$F$295</f>
        <v>0</v>
      </c>
      <c r="H21" s="12">
        <v>517.30999999999995</v>
      </c>
      <c r="I21" s="26">
        <v>0.1875</v>
      </c>
      <c r="J21" s="27">
        <f t="shared" si="0"/>
        <v>96.99562499999999</v>
      </c>
      <c r="K21" s="27">
        <f t="shared" si="1"/>
        <v>420.31437499999993</v>
      </c>
      <c r="N21" s="48">
        <f t="shared" si="5"/>
        <v>0</v>
      </c>
      <c r="O21" s="48">
        <f t="shared" si="6"/>
        <v>0</v>
      </c>
      <c r="P21" s="49">
        <v>0</v>
      </c>
      <c r="Q21" s="50">
        <f t="shared" si="7"/>
        <v>0</v>
      </c>
      <c r="R21" s="47"/>
      <c r="S21" s="51">
        <f t="shared" si="8"/>
        <v>0</v>
      </c>
      <c r="T21" s="51">
        <f t="shared" si="9"/>
        <v>0</v>
      </c>
      <c r="U21" s="48">
        <f t="shared" si="10"/>
        <v>0</v>
      </c>
      <c r="V21" s="48">
        <f t="shared" si="11"/>
        <v>0</v>
      </c>
      <c r="X21" s="70">
        <f t="shared" si="2"/>
        <v>0</v>
      </c>
      <c r="Y21" s="72">
        <f t="shared" si="3"/>
        <v>0</v>
      </c>
    </row>
    <row r="22" spans="1:25" ht="12" thickBot="1">
      <c r="A22" s="5"/>
      <c r="B22" s="99"/>
      <c r="C22" s="5"/>
      <c r="D22" s="100"/>
      <c r="E22" s="100"/>
      <c r="F22" s="100">
        <f t="shared" si="4"/>
        <v>0</v>
      </c>
      <c r="G22" s="26">
        <f t="shared" si="13"/>
        <v>0</v>
      </c>
      <c r="H22" s="12">
        <v>15.77</v>
      </c>
      <c r="I22" s="26">
        <v>0.1875</v>
      </c>
      <c r="J22" s="27">
        <f t="shared" si="0"/>
        <v>2.9568750000000001</v>
      </c>
      <c r="K22" s="27">
        <f t="shared" si="1"/>
        <v>12.813124999999999</v>
      </c>
      <c r="N22" s="48">
        <f t="shared" si="5"/>
        <v>0</v>
      </c>
      <c r="O22" s="48">
        <f t="shared" si="6"/>
        <v>0</v>
      </c>
      <c r="P22" s="49">
        <v>0</v>
      </c>
      <c r="Q22" s="50">
        <f t="shared" si="7"/>
        <v>0</v>
      </c>
      <c r="R22" s="47"/>
      <c r="S22" s="51">
        <f t="shared" si="8"/>
        <v>0</v>
      </c>
      <c r="T22" s="51">
        <f t="shared" si="9"/>
        <v>0</v>
      </c>
      <c r="U22" s="48">
        <f t="shared" si="10"/>
        <v>0</v>
      </c>
      <c r="V22" s="48">
        <f t="shared" si="11"/>
        <v>0</v>
      </c>
      <c r="X22" s="73">
        <f t="shared" si="2"/>
        <v>0</v>
      </c>
      <c r="Y22" s="74">
        <f t="shared" si="3"/>
        <v>0</v>
      </c>
    </row>
    <row r="23" spans="1:25" ht="12" thickBot="1">
      <c r="A23" s="13" t="s">
        <v>29</v>
      </c>
      <c r="B23" s="33" t="s">
        <v>24</v>
      </c>
      <c r="C23" s="13"/>
      <c r="D23" s="14"/>
      <c r="E23" s="20"/>
      <c r="F23" s="14">
        <f>F24+F25+F26+F27</f>
        <v>14952.589999999998</v>
      </c>
      <c r="G23" s="37">
        <f t="shared" ref="G23:G68" si="14">F23/$F$295</f>
        <v>7.9786420308671814E-3</v>
      </c>
      <c r="H23" s="14"/>
      <c r="I23" s="26">
        <v>0.1875</v>
      </c>
      <c r="J23" s="27">
        <f t="shared" si="0"/>
        <v>0</v>
      </c>
      <c r="K23" s="27">
        <f t="shared" si="1"/>
        <v>0</v>
      </c>
      <c r="N23" s="52"/>
      <c r="O23" s="52"/>
      <c r="P23" s="53"/>
      <c r="Q23" s="54"/>
      <c r="R23" s="47"/>
      <c r="S23" s="55"/>
      <c r="T23" s="55"/>
      <c r="U23" s="52"/>
      <c r="V23" s="52"/>
      <c r="X23" s="79">
        <f t="shared" si="2"/>
        <v>8971.5499999999993</v>
      </c>
      <c r="Y23" s="80">
        <f t="shared" si="3"/>
        <v>5981.04</v>
      </c>
    </row>
    <row r="24" spans="1:25">
      <c r="A24" s="107" t="s">
        <v>30</v>
      </c>
      <c r="B24" s="99" t="s">
        <v>25</v>
      </c>
      <c r="C24" s="5" t="s">
        <v>550</v>
      </c>
      <c r="D24" s="100">
        <v>1.7</v>
      </c>
      <c r="E24" s="100">
        <v>634.67999999999995</v>
      </c>
      <c r="F24" s="100">
        <f t="shared" si="4"/>
        <v>1078.96</v>
      </c>
      <c r="G24" s="106">
        <f t="shared" si="14"/>
        <v>5.7572872697134452E-4</v>
      </c>
      <c r="H24" s="100">
        <v>577.01</v>
      </c>
      <c r="I24" s="26">
        <v>0.1875</v>
      </c>
      <c r="J24" s="27">
        <f t="shared" si="0"/>
        <v>108.189375</v>
      </c>
      <c r="K24" s="27">
        <f t="shared" si="1"/>
        <v>468.82062500000001</v>
      </c>
      <c r="N24" s="48">
        <f t="shared" si="5"/>
        <v>0</v>
      </c>
      <c r="O24" s="48">
        <f t="shared" si="6"/>
        <v>0</v>
      </c>
      <c r="P24" s="49">
        <v>0</v>
      </c>
      <c r="Q24" s="50">
        <f t="shared" si="7"/>
        <v>0</v>
      </c>
      <c r="R24" s="47"/>
      <c r="S24" s="51">
        <f t="shared" si="8"/>
        <v>0</v>
      </c>
      <c r="T24" s="51">
        <f t="shared" si="9"/>
        <v>0</v>
      </c>
      <c r="U24" s="48">
        <f t="shared" si="10"/>
        <v>1.7</v>
      </c>
      <c r="V24" s="48">
        <f t="shared" si="11"/>
        <v>1078.96</v>
      </c>
      <c r="X24" s="77">
        <f t="shared" si="2"/>
        <v>647.38</v>
      </c>
      <c r="Y24" s="78">
        <f t="shared" si="3"/>
        <v>431.58</v>
      </c>
    </row>
    <row r="25" spans="1:25">
      <c r="A25" s="5" t="s">
        <v>31</v>
      </c>
      <c r="B25" s="99" t="s">
        <v>26</v>
      </c>
      <c r="C25" s="5" t="s">
        <v>550</v>
      </c>
      <c r="D25" s="100">
        <v>3.4</v>
      </c>
      <c r="E25" s="100">
        <v>2300.02</v>
      </c>
      <c r="F25" s="100">
        <f t="shared" si="4"/>
        <v>7820.07</v>
      </c>
      <c r="G25" s="106">
        <f t="shared" si="14"/>
        <v>4.1727579761314613E-3</v>
      </c>
      <c r="H25" s="100">
        <v>2002.01</v>
      </c>
      <c r="I25" s="26">
        <v>0.1875</v>
      </c>
      <c r="J25" s="27">
        <f t="shared" si="0"/>
        <v>375.37687499999998</v>
      </c>
      <c r="K25" s="27">
        <f t="shared" si="1"/>
        <v>1626.6331250000001</v>
      </c>
      <c r="N25" s="48">
        <f t="shared" si="5"/>
        <v>0</v>
      </c>
      <c r="O25" s="48">
        <f t="shared" si="6"/>
        <v>0</v>
      </c>
      <c r="P25" s="49">
        <v>0</v>
      </c>
      <c r="Q25" s="50">
        <f t="shared" si="7"/>
        <v>0</v>
      </c>
      <c r="R25" s="47"/>
      <c r="S25" s="51">
        <f t="shared" si="8"/>
        <v>0</v>
      </c>
      <c r="T25" s="51">
        <f t="shared" si="9"/>
        <v>0</v>
      </c>
      <c r="U25" s="48">
        <f t="shared" si="10"/>
        <v>3.4</v>
      </c>
      <c r="V25" s="48">
        <f t="shared" si="11"/>
        <v>7820.07</v>
      </c>
      <c r="X25" s="70">
        <f t="shared" si="2"/>
        <v>4692.04</v>
      </c>
      <c r="Y25" s="72">
        <f t="shared" si="3"/>
        <v>3128.03</v>
      </c>
    </row>
    <row r="26" spans="1:25">
      <c r="A26" s="5" t="s">
        <v>32</v>
      </c>
      <c r="B26" s="99" t="s">
        <v>27</v>
      </c>
      <c r="C26" s="5" t="s">
        <v>550</v>
      </c>
      <c r="D26" s="100">
        <v>5.9</v>
      </c>
      <c r="E26" s="100">
        <v>447.67</v>
      </c>
      <c r="F26" s="100">
        <f t="shared" si="4"/>
        <v>2641.25</v>
      </c>
      <c r="G26" s="106">
        <f t="shared" si="14"/>
        <v>1.40936040271471E-3</v>
      </c>
      <c r="H26" s="100">
        <v>405.7</v>
      </c>
      <c r="I26" s="26">
        <v>0.1875</v>
      </c>
      <c r="J26" s="27">
        <f t="shared" si="0"/>
        <v>76.068749999999994</v>
      </c>
      <c r="K26" s="27">
        <f t="shared" si="1"/>
        <v>329.63125000000002</v>
      </c>
      <c r="N26" s="48">
        <f t="shared" si="5"/>
        <v>0</v>
      </c>
      <c r="O26" s="48">
        <f t="shared" si="6"/>
        <v>0</v>
      </c>
      <c r="P26" s="49">
        <v>0</v>
      </c>
      <c r="Q26" s="50">
        <f t="shared" si="7"/>
        <v>0</v>
      </c>
      <c r="R26" s="47"/>
      <c r="S26" s="51">
        <f t="shared" si="8"/>
        <v>0</v>
      </c>
      <c r="T26" s="51">
        <f t="shared" si="9"/>
        <v>0</v>
      </c>
      <c r="U26" s="48">
        <f t="shared" si="10"/>
        <v>5.9</v>
      </c>
      <c r="V26" s="48">
        <f t="shared" si="11"/>
        <v>2641.25</v>
      </c>
      <c r="X26" s="70">
        <f t="shared" si="2"/>
        <v>1584.75</v>
      </c>
      <c r="Y26" s="72">
        <f t="shared" si="3"/>
        <v>1056.5</v>
      </c>
    </row>
    <row r="27" spans="1:25" ht="12" thickBot="1">
      <c r="A27" s="101" t="s">
        <v>33</v>
      </c>
      <c r="B27" s="102" t="s">
        <v>28</v>
      </c>
      <c r="C27" s="101" t="s">
        <v>550</v>
      </c>
      <c r="D27" s="103">
        <v>5.0999999999999996</v>
      </c>
      <c r="E27" s="103">
        <v>669.08</v>
      </c>
      <c r="F27" s="103">
        <f t="shared" si="4"/>
        <v>3412.31</v>
      </c>
      <c r="G27" s="106">
        <f t="shared" si="14"/>
        <v>1.8207949250496668E-3</v>
      </c>
      <c r="H27" s="100">
        <v>603.52</v>
      </c>
      <c r="I27" s="26">
        <v>0.1875</v>
      </c>
      <c r="J27" s="27">
        <f t="shared" si="0"/>
        <v>113.16</v>
      </c>
      <c r="K27" s="27">
        <f t="shared" si="1"/>
        <v>490.36</v>
      </c>
      <c r="N27" s="48">
        <f t="shared" si="5"/>
        <v>0</v>
      </c>
      <c r="O27" s="48">
        <f t="shared" si="6"/>
        <v>0</v>
      </c>
      <c r="P27" s="49">
        <v>0</v>
      </c>
      <c r="Q27" s="50">
        <f t="shared" si="7"/>
        <v>0</v>
      </c>
      <c r="R27" s="47"/>
      <c r="S27" s="51">
        <f t="shared" si="8"/>
        <v>0</v>
      </c>
      <c r="T27" s="51">
        <f t="shared" si="9"/>
        <v>0</v>
      </c>
      <c r="U27" s="48">
        <f t="shared" si="10"/>
        <v>5.0999999999999996</v>
      </c>
      <c r="V27" s="48">
        <f t="shared" si="11"/>
        <v>3412.31</v>
      </c>
      <c r="X27" s="73">
        <f t="shared" si="2"/>
        <v>2047.39</v>
      </c>
      <c r="Y27" s="74">
        <f t="shared" si="3"/>
        <v>1364.92</v>
      </c>
    </row>
    <row r="28" spans="1:25" ht="12" thickBot="1">
      <c r="A28" s="9" t="s">
        <v>35</v>
      </c>
      <c r="B28" s="30" t="s">
        <v>34</v>
      </c>
      <c r="C28" s="10"/>
      <c r="D28" s="17"/>
      <c r="E28" s="35"/>
      <c r="F28" s="18">
        <f>F29+F36</f>
        <v>111212.82</v>
      </c>
      <c r="G28" s="39">
        <f t="shared" si="14"/>
        <v>5.9342714541311341E-2</v>
      </c>
      <c r="H28" s="38"/>
      <c r="I28" s="26">
        <v>0.1875</v>
      </c>
      <c r="J28" s="27">
        <f t="shared" si="0"/>
        <v>0</v>
      </c>
      <c r="K28" s="27">
        <f t="shared" si="1"/>
        <v>0</v>
      </c>
      <c r="N28" s="65"/>
      <c r="O28" s="65"/>
      <c r="P28" s="66"/>
      <c r="Q28" s="67"/>
      <c r="R28" s="47"/>
      <c r="S28" s="68"/>
      <c r="T28" s="68"/>
      <c r="U28" s="65"/>
      <c r="V28" s="65"/>
      <c r="X28" s="81">
        <f t="shared" si="2"/>
        <v>66727.69</v>
      </c>
      <c r="Y28" s="82">
        <f t="shared" si="3"/>
        <v>44485.13</v>
      </c>
    </row>
    <row r="29" spans="1:25" ht="12" thickBot="1">
      <c r="A29" s="11" t="s">
        <v>48</v>
      </c>
      <c r="B29" s="31" t="s">
        <v>36</v>
      </c>
      <c r="C29" s="11"/>
      <c r="D29" s="19"/>
      <c r="E29" s="34"/>
      <c r="F29" s="19">
        <f>SUM(F30:F35)</f>
        <v>41971.64</v>
      </c>
      <c r="G29" s="37">
        <f t="shared" si="14"/>
        <v>2.2395898704400126E-2</v>
      </c>
      <c r="H29" s="19"/>
      <c r="I29" s="26">
        <v>0.1875</v>
      </c>
      <c r="J29" s="27">
        <f t="shared" si="0"/>
        <v>0</v>
      </c>
      <c r="K29" s="27">
        <f t="shared" si="1"/>
        <v>0</v>
      </c>
      <c r="N29" s="52"/>
      <c r="O29" s="52"/>
      <c r="P29" s="53"/>
      <c r="Q29" s="54"/>
      <c r="R29" s="47"/>
      <c r="S29" s="55"/>
      <c r="T29" s="55"/>
      <c r="U29" s="52"/>
      <c r="V29" s="52"/>
      <c r="X29" s="83">
        <f t="shared" si="2"/>
        <v>25182.98</v>
      </c>
      <c r="Y29" s="84">
        <f t="shared" si="3"/>
        <v>16788.66</v>
      </c>
    </row>
    <row r="30" spans="1:25">
      <c r="A30" s="5" t="s">
        <v>43</v>
      </c>
      <c r="B30" s="99" t="s">
        <v>37</v>
      </c>
      <c r="C30" s="5" t="s">
        <v>2</v>
      </c>
      <c r="D30" s="100">
        <v>1</v>
      </c>
      <c r="E30" s="100">
        <v>1272.31</v>
      </c>
      <c r="F30" s="100">
        <f t="shared" si="4"/>
        <v>1272.31</v>
      </c>
      <c r="G30" s="106">
        <f t="shared" si="14"/>
        <v>6.7889951120793292E-4</v>
      </c>
      <c r="H30" s="12">
        <v>917.72</v>
      </c>
      <c r="I30" s="26">
        <v>0.1875</v>
      </c>
      <c r="J30" s="27">
        <f t="shared" si="0"/>
        <v>172.07249999999999</v>
      </c>
      <c r="K30" s="27">
        <f t="shared" si="1"/>
        <v>745.64750000000004</v>
      </c>
      <c r="N30" s="48">
        <f t="shared" si="5"/>
        <v>0</v>
      </c>
      <c r="O30" s="48">
        <f t="shared" si="6"/>
        <v>0</v>
      </c>
      <c r="P30" s="49">
        <v>0</v>
      </c>
      <c r="Q30" s="50">
        <f t="shared" si="7"/>
        <v>0</v>
      </c>
      <c r="R30" s="47"/>
      <c r="S30" s="51">
        <f t="shared" si="8"/>
        <v>0</v>
      </c>
      <c r="T30" s="51">
        <f t="shared" si="9"/>
        <v>0</v>
      </c>
      <c r="U30" s="48">
        <f t="shared" si="10"/>
        <v>1</v>
      </c>
      <c r="V30" s="48">
        <f t="shared" si="11"/>
        <v>1272.31</v>
      </c>
      <c r="X30" s="77">
        <f t="shared" si="2"/>
        <v>763.39</v>
      </c>
      <c r="Y30" s="78">
        <f t="shared" si="3"/>
        <v>508.92</v>
      </c>
    </row>
    <row r="31" spans="1:25">
      <c r="A31" s="5" t="s">
        <v>44</v>
      </c>
      <c r="B31" s="99" t="s">
        <v>38</v>
      </c>
      <c r="C31" s="5" t="s">
        <v>2</v>
      </c>
      <c r="D31" s="100">
        <v>3</v>
      </c>
      <c r="E31" s="100">
        <v>1269.72</v>
      </c>
      <c r="F31" s="100">
        <f t="shared" si="4"/>
        <v>3809.16</v>
      </c>
      <c r="G31" s="106">
        <f t="shared" si="14"/>
        <v>2.0325524927987753E-3</v>
      </c>
      <c r="H31" s="12">
        <v>915.77</v>
      </c>
      <c r="I31" s="26">
        <v>0.1875</v>
      </c>
      <c r="J31" s="27">
        <f t="shared" si="0"/>
        <v>171.706875</v>
      </c>
      <c r="K31" s="27">
        <f t="shared" si="1"/>
        <v>744.06312500000001</v>
      </c>
      <c r="N31" s="48">
        <f t="shared" si="5"/>
        <v>0</v>
      </c>
      <c r="O31" s="48">
        <f t="shared" si="6"/>
        <v>0</v>
      </c>
      <c r="P31" s="49">
        <v>0</v>
      </c>
      <c r="Q31" s="50">
        <f t="shared" si="7"/>
        <v>0</v>
      </c>
      <c r="R31" s="47"/>
      <c r="S31" s="51">
        <f t="shared" si="8"/>
        <v>0</v>
      </c>
      <c r="T31" s="51">
        <f t="shared" si="9"/>
        <v>0</v>
      </c>
      <c r="U31" s="48">
        <f t="shared" si="10"/>
        <v>3</v>
      </c>
      <c r="V31" s="48">
        <f t="shared" si="11"/>
        <v>3809.16</v>
      </c>
      <c r="X31" s="70">
        <f t="shared" si="2"/>
        <v>2285.5</v>
      </c>
      <c r="Y31" s="72">
        <f t="shared" si="3"/>
        <v>1523.66</v>
      </c>
    </row>
    <row r="32" spans="1:25">
      <c r="A32" s="5" t="s">
        <v>45</v>
      </c>
      <c r="B32" s="99" t="s">
        <v>39</v>
      </c>
      <c r="C32" s="5" t="s">
        <v>2</v>
      </c>
      <c r="D32" s="100">
        <v>4</v>
      </c>
      <c r="E32" s="100">
        <v>689.55</v>
      </c>
      <c r="F32" s="100">
        <f t="shared" si="4"/>
        <v>2758.2</v>
      </c>
      <c r="G32" s="106">
        <f t="shared" si="14"/>
        <v>1.471764453485173E-3</v>
      </c>
      <c r="H32" s="12">
        <v>573.5</v>
      </c>
      <c r="I32" s="26">
        <v>0.1875</v>
      </c>
      <c r="J32" s="27">
        <f t="shared" si="0"/>
        <v>107.53125</v>
      </c>
      <c r="K32" s="27">
        <f t="shared" si="1"/>
        <v>465.96875</v>
      </c>
      <c r="N32" s="48">
        <f t="shared" si="5"/>
        <v>0</v>
      </c>
      <c r="O32" s="48">
        <f t="shared" si="6"/>
        <v>0</v>
      </c>
      <c r="P32" s="49">
        <v>0</v>
      </c>
      <c r="Q32" s="50">
        <f t="shared" si="7"/>
        <v>0</v>
      </c>
      <c r="R32" s="47"/>
      <c r="S32" s="51">
        <f t="shared" si="8"/>
        <v>0</v>
      </c>
      <c r="T32" s="51">
        <f t="shared" si="9"/>
        <v>0</v>
      </c>
      <c r="U32" s="48">
        <f t="shared" si="10"/>
        <v>4</v>
      </c>
      <c r="V32" s="48">
        <f t="shared" si="11"/>
        <v>2758.2</v>
      </c>
      <c r="X32" s="70">
        <f t="shared" si="2"/>
        <v>1654.92</v>
      </c>
      <c r="Y32" s="72">
        <f t="shared" si="3"/>
        <v>1103.28</v>
      </c>
    </row>
    <row r="33" spans="1:25">
      <c r="A33" s="5" t="s">
        <v>46</v>
      </c>
      <c r="B33" s="99" t="s">
        <v>40</v>
      </c>
      <c r="C33" s="5" t="s">
        <v>2</v>
      </c>
      <c r="D33" s="100">
        <v>3</v>
      </c>
      <c r="E33" s="100">
        <v>2794.88</v>
      </c>
      <c r="F33" s="100">
        <f t="shared" si="4"/>
        <v>8384.64</v>
      </c>
      <c r="G33" s="106">
        <f t="shared" si="14"/>
        <v>4.4740102629504466E-3</v>
      </c>
      <c r="H33" s="12">
        <v>2277.0300000000002</v>
      </c>
      <c r="I33" s="26">
        <v>0.1875</v>
      </c>
      <c r="J33" s="27">
        <f t="shared" si="0"/>
        <v>426.94312500000001</v>
      </c>
      <c r="K33" s="27">
        <f t="shared" si="1"/>
        <v>1850.0868750000002</v>
      </c>
      <c r="N33" s="48">
        <f t="shared" si="5"/>
        <v>0</v>
      </c>
      <c r="O33" s="48">
        <f t="shared" si="6"/>
        <v>0</v>
      </c>
      <c r="P33" s="49">
        <v>0</v>
      </c>
      <c r="Q33" s="50">
        <f t="shared" si="7"/>
        <v>0</v>
      </c>
      <c r="R33" s="47"/>
      <c r="S33" s="51">
        <f t="shared" si="8"/>
        <v>0</v>
      </c>
      <c r="T33" s="51">
        <f t="shared" si="9"/>
        <v>0</v>
      </c>
      <c r="U33" s="48">
        <f t="shared" si="10"/>
        <v>3</v>
      </c>
      <c r="V33" s="48">
        <f t="shared" si="11"/>
        <v>8384.64</v>
      </c>
      <c r="X33" s="70">
        <f t="shared" si="2"/>
        <v>5030.78</v>
      </c>
      <c r="Y33" s="72">
        <f t="shared" si="3"/>
        <v>3353.86</v>
      </c>
    </row>
    <row r="34" spans="1:25">
      <c r="A34" s="5" t="s">
        <v>47</v>
      </c>
      <c r="B34" s="99" t="s">
        <v>41</v>
      </c>
      <c r="C34" s="5" t="s">
        <v>2</v>
      </c>
      <c r="D34" s="100">
        <v>1</v>
      </c>
      <c r="E34" s="100">
        <v>1344.55</v>
      </c>
      <c r="F34" s="100">
        <f t="shared" si="4"/>
        <v>1344.55</v>
      </c>
      <c r="G34" s="106">
        <f t="shared" si="14"/>
        <v>7.1744648536490804E-4</v>
      </c>
      <c r="H34" s="12">
        <v>955.3</v>
      </c>
      <c r="I34" s="26">
        <v>0.1875</v>
      </c>
      <c r="J34" s="27">
        <f t="shared" si="0"/>
        <v>179.11874999999998</v>
      </c>
      <c r="K34" s="27">
        <f t="shared" si="1"/>
        <v>776.18124999999998</v>
      </c>
      <c r="N34" s="48">
        <f t="shared" si="5"/>
        <v>0</v>
      </c>
      <c r="O34" s="48">
        <f t="shared" si="6"/>
        <v>0</v>
      </c>
      <c r="P34" s="49">
        <v>0</v>
      </c>
      <c r="Q34" s="50">
        <f t="shared" si="7"/>
        <v>0</v>
      </c>
      <c r="R34" s="47"/>
      <c r="S34" s="51">
        <f t="shared" si="8"/>
        <v>0</v>
      </c>
      <c r="T34" s="51">
        <f t="shared" si="9"/>
        <v>0</v>
      </c>
      <c r="U34" s="48">
        <f t="shared" si="10"/>
        <v>1</v>
      </c>
      <c r="V34" s="48">
        <f t="shared" si="11"/>
        <v>1344.55</v>
      </c>
      <c r="X34" s="70">
        <f t="shared" si="2"/>
        <v>806.73</v>
      </c>
      <c r="Y34" s="72">
        <f t="shared" si="3"/>
        <v>537.82000000000005</v>
      </c>
    </row>
    <row r="35" spans="1:25" ht="12" thickBot="1">
      <c r="A35" s="5" t="s">
        <v>47</v>
      </c>
      <c r="B35" s="99" t="s">
        <v>42</v>
      </c>
      <c r="C35" s="5" t="s">
        <v>2</v>
      </c>
      <c r="D35" s="100">
        <v>18</v>
      </c>
      <c r="E35" s="100">
        <v>1355.71</v>
      </c>
      <c r="F35" s="100">
        <f t="shared" si="4"/>
        <v>24402.78</v>
      </c>
      <c r="G35" s="106">
        <f t="shared" si="14"/>
        <v>1.302122549859289E-2</v>
      </c>
      <c r="H35" s="12">
        <v>984.8</v>
      </c>
      <c r="I35" s="26">
        <v>0.1875</v>
      </c>
      <c r="J35" s="27">
        <f t="shared" si="0"/>
        <v>184.64999999999998</v>
      </c>
      <c r="K35" s="27">
        <f t="shared" si="1"/>
        <v>800.15</v>
      </c>
      <c r="N35" s="48">
        <f t="shared" si="5"/>
        <v>0</v>
      </c>
      <c r="O35" s="48">
        <f t="shared" si="6"/>
        <v>0</v>
      </c>
      <c r="P35" s="49">
        <v>0</v>
      </c>
      <c r="Q35" s="50">
        <f t="shared" si="7"/>
        <v>0</v>
      </c>
      <c r="R35" s="47"/>
      <c r="S35" s="51">
        <f t="shared" si="8"/>
        <v>0</v>
      </c>
      <c r="T35" s="51">
        <f t="shared" si="9"/>
        <v>0</v>
      </c>
      <c r="U35" s="48">
        <f t="shared" si="10"/>
        <v>18</v>
      </c>
      <c r="V35" s="48">
        <f t="shared" si="11"/>
        <v>24402.78</v>
      </c>
      <c r="X35" s="73">
        <f t="shared" si="2"/>
        <v>14641.67</v>
      </c>
      <c r="Y35" s="74">
        <f t="shared" si="3"/>
        <v>9761.11</v>
      </c>
    </row>
    <row r="36" spans="1:25" ht="12" thickBot="1">
      <c r="A36" s="13" t="s">
        <v>57</v>
      </c>
      <c r="B36" s="32" t="s">
        <v>49</v>
      </c>
      <c r="C36" s="13"/>
      <c r="D36" s="14"/>
      <c r="E36" s="20"/>
      <c r="F36" s="14">
        <f>SUM(F37:F49)</f>
        <v>69241.180000000008</v>
      </c>
      <c r="G36" s="37">
        <f t="shared" si="14"/>
        <v>3.6946815836911215E-2</v>
      </c>
      <c r="H36" s="14"/>
      <c r="I36" s="26">
        <v>0.1875</v>
      </c>
      <c r="J36" s="27">
        <f t="shared" si="0"/>
        <v>0</v>
      </c>
      <c r="K36" s="27">
        <f t="shared" si="1"/>
        <v>0</v>
      </c>
      <c r="N36" s="52"/>
      <c r="O36" s="52"/>
      <c r="P36" s="53"/>
      <c r="Q36" s="54"/>
      <c r="R36" s="47"/>
      <c r="S36" s="55"/>
      <c r="T36" s="55"/>
      <c r="U36" s="52"/>
      <c r="V36" s="52"/>
      <c r="X36" s="79">
        <f t="shared" si="2"/>
        <v>41544.71</v>
      </c>
      <c r="Y36" s="80">
        <f t="shared" si="3"/>
        <v>27696.47</v>
      </c>
    </row>
    <row r="37" spans="1:25">
      <c r="A37" s="5" t="s">
        <v>58</v>
      </c>
      <c r="B37" s="99" t="s">
        <v>50</v>
      </c>
      <c r="C37" s="5" t="s">
        <v>550</v>
      </c>
      <c r="D37" s="100">
        <v>10.7</v>
      </c>
      <c r="E37" s="100">
        <v>472.87</v>
      </c>
      <c r="F37" s="100">
        <f t="shared" si="4"/>
        <v>5059.71</v>
      </c>
      <c r="G37" s="26">
        <f t="shared" si="14"/>
        <v>2.6998409553126912E-3</v>
      </c>
      <c r="H37" s="12">
        <v>396.91</v>
      </c>
      <c r="I37" s="26">
        <v>0.1875</v>
      </c>
      <c r="J37" s="27">
        <f t="shared" si="0"/>
        <v>74.420625000000001</v>
      </c>
      <c r="K37" s="27">
        <f t="shared" si="1"/>
        <v>322.489375</v>
      </c>
      <c r="N37" s="48">
        <f t="shared" si="5"/>
        <v>0</v>
      </c>
      <c r="O37" s="48">
        <f t="shared" si="6"/>
        <v>0</v>
      </c>
      <c r="P37" s="49">
        <v>0</v>
      </c>
      <c r="Q37" s="50">
        <f t="shared" si="7"/>
        <v>0</v>
      </c>
      <c r="R37" s="47"/>
      <c r="S37" s="51">
        <f t="shared" si="8"/>
        <v>0</v>
      </c>
      <c r="T37" s="51">
        <f t="shared" si="9"/>
        <v>0</v>
      </c>
      <c r="U37" s="48">
        <f t="shared" si="10"/>
        <v>10.7</v>
      </c>
      <c r="V37" s="48">
        <f t="shared" si="11"/>
        <v>5059.71</v>
      </c>
      <c r="X37" s="77">
        <f t="shared" si="2"/>
        <v>3035.83</v>
      </c>
      <c r="Y37" s="78">
        <f t="shared" si="3"/>
        <v>2023.88</v>
      </c>
    </row>
    <row r="38" spans="1:25">
      <c r="A38" s="5" t="s">
        <v>59</v>
      </c>
      <c r="B38" s="99" t="s">
        <v>51</v>
      </c>
      <c r="C38" s="5" t="s">
        <v>550</v>
      </c>
      <c r="D38" s="100">
        <v>5.2</v>
      </c>
      <c r="E38" s="100">
        <v>1070.21</v>
      </c>
      <c r="F38" s="100">
        <f t="shared" si="4"/>
        <v>5565.09</v>
      </c>
      <c r="G38" s="26">
        <f t="shared" si="14"/>
        <v>2.9695096956151848E-3</v>
      </c>
      <c r="H38" s="12">
        <v>892.64</v>
      </c>
      <c r="I38" s="26">
        <v>0.1875</v>
      </c>
      <c r="J38" s="27">
        <f t="shared" si="0"/>
        <v>167.37</v>
      </c>
      <c r="K38" s="27">
        <f t="shared" si="1"/>
        <v>725.27</v>
      </c>
      <c r="N38" s="48">
        <f t="shared" si="5"/>
        <v>0</v>
      </c>
      <c r="O38" s="48">
        <f t="shared" si="6"/>
        <v>0</v>
      </c>
      <c r="P38" s="49">
        <v>0</v>
      </c>
      <c r="Q38" s="50">
        <f t="shared" si="7"/>
        <v>0</v>
      </c>
      <c r="R38" s="47"/>
      <c r="S38" s="51">
        <f t="shared" si="8"/>
        <v>0</v>
      </c>
      <c r="T38" s="51">
        <f t="shared" si="9"/>
        <v>0</v>
      </c>
      <c r="U38" s="48">
        <f t="shared" si="10"/>
        <v>5.2</v>
      </c>
      <c r="V38" s="48">
        <f t="shared" si="11"/>
        <v>5565.09</v>
      </c>
      <c r="X38" s="70">
        <f t="shared" si="2"/>
        <v>3339.05</v>
      </c>
      <c r="Y38" s="72">
        <f t="shared" si="3"/>
        <v>2226.04</v>
      </c>
    </row>
    <row r="39" spans="1:25">
      <c r="A39" s="5" t="s">
        <v>60</v>
      </c>
      <c r="B39" s="99" t="s">
        <v>52</v>
      </c>
      <c r="C39" s="5" t="s">
        <v>550</v>
      </c>
      <c r="D39" s="100">
        <v>10.7</v>
      </c>
      <c r="E39" s="100">
        <v>227.34</v>
      </c>
      <c r="F39" s="100">
        <f t="shared" si="4"/>
        <v>2432.54</v>
      </c>
      <c r="G39" s="26">
        <f t="shared" si="14"/>
        <v>1.2979935841058745E-3</v>
      </c>
      <c r="H39" s="12">
        <v>191.08</v>
      </c>
      <c r="I39" s="26">
        <v>0.1875</v>
      </c>
      <c r="J39" s="27">
        <f t="shared" si="0"/>
        <v>35.827500000000001</v>
      </c>
      <c r="K39" s="27">
        <f t="shared" si="1"/>
        <v>155.2525</v>
      </c>
      <c r="N39" s="48">
        <f t="shared" si="5"/>
        <v>0</v>
      </c>
      <c r="O39" s="48">
        <f t="shared" si="6"/>
        <v>0</v>
      </c>
      <c r="P39" s="49">
        <v>0</v>
      </c>
      <c r="Q39" s="50">
        <f t="shared" si="7"/>
        <v>0</v>
      </c>
      <c r="R39" s="47"/>
      <c r="S39" s="51">
        <f t="shared" si="8"/>
        <v>0</v>
      </c>
      <c r="T39" s="51">
        <f t="shared" si="9"/>
        <v>0</v>
      </c>
      <c r="U39" s="48">
        <f t="shared" si="10"/>
        <v>10.7</v>
      </c>
      <c r="V39" s="48">
        <f t="shared" si="11"/>
        <v>2432.54</v>
      </c>
      <c r="X39" s="70">
        <f t="shared" si="2"/>
        <v>1459.52</v>
      </c>
      <c r="Y39" s="72">
        <f t="shared" si="3"/>
        <v>973.02</v>
      </c>
    </row>
    <row r="40" spans="1:25">
      <c r="A40" s="5" t="s">
        <v>61</v>
      </c>
      <c r="B40" s="99" t="s">
        <v>53</v>
      </c>
      <c r="C40" s="5" t="s">
        <v>550</v>
      </c>
      <c r="D40" s="100">
        <v>4.0999999999999996</v>
      </c>
      <c r="E40" s="100">
        <v>1104.74</v>
      </c>
      <c r="F40" s="100">
        <f t="shared" si="4"/>
        <v>4529.43</v>
      </c>
      <c r="G40" s="26">
        <f t="shared" si="14"/>
        <v>2.4168856749145632E-3</v>
      </c>
      <c r="H40" s="12">
        <v>919.84</v>
      </c>
      <c r="I40" s="26">
        <v>0.1875</v>
      </c>
      <c r="J40" s="27">
        <f t="shared" si="0"/>
        <v>172.47</v>
      </c>
      <c r="K40" s="27">
        <f t="shared" si="1"/>
        <v>747.37</v>
      </c>
      <c r="N40" s="48">
        <f t="shared" si="5"/>
        <v>0</v>
      </c>
      <c r="O40" s="48">
        <f t="shared" si="6"/>
        <v>0</v>
      </c>
      <c r="P40" s="49">
        <v>0</v>
      </c>
      <c r="Q40" s="50">
        <f t="shared" si="7"/>
        <v>0</v>
      </c>
      <c r="R40" s="47"/>
      <c r="S40" s="51">
        <f t="shared" si="8"/>
        <v>0</v>
      </c>
      <c r="T40" s="51">
        <f t="shared" si="9"/>
        <v>0</v>
      </c>
      <c r="U40" s="48">
        <f t="shared" si="10"/>
        <v>4.0999999999999996</v>
      </c>
      <c r="V40" s="48">
        <f t="shared" si="11"/>
        <v>4529.43</v>
      </c>
      <c r="X40" s="70">
        <f t="shared" si="2"/>
        <v>2717.66</v>
      </c>
      <c r="Y40" s="72">
        <f t="shared" si="3"/>
        <v>1811.77</v>
      </c>
    </row>
    <row r="41" spans="1:25">
      <c r="A41" s="5" t="s">
        <v>62</v>
      </c>
      <c r="B41" s="99" t="s">
        <v>54</v>
      </c>
      <c r="C41" s="5" t="s">
        <v>550</v>
      </c>
      <c r="D41" s="100">
        <v>8.3000000000000007</v>
      </c>
      <c r="E41" s="100">
        <v>1276.92</v>
      </c>
      <c r="F41" s="100">
        <f t="shared" si="4"/>
        <v>10598.44</v>
      </c>
      <c r="G41" s="26">
        <f t="shared" si="14"/>
        <v>5.655285060690087E-3</v>
      </c>
      <c r="H41" s="12">
        <v>1055.46</v>
      </c>
      <c r="I41" s="26">
        <v>0.1875</v>
      </c>
      <c r="J41" s="27">
        <f t="shared" si="0"/>
        <v>197.89875000000001</v>
      </c>
      <c r="K41" s="27">
        <f t="shared" si="1"/>
        <v>857.56124999999997</v>
      </c>
      <c r="N41" s="48">
        <f t="shared" si="5"/>
        <v>0</v>
      </c>
      <c r="O41" s="48">
        <f t="shared" si="6"/>
        <v>0</v>
      </c>
      <c r="P41" s="49">
        <v>0</v>
      </c>
      <c r="Q41" s="50">
        <f t="shared" si="7"/>
        <v>0</v>
      </c>
      <c r="R41" s="47"/>
      <c r="S41" s="51">
        <f t="shared" si="8"/>
        <v>0</v>
      </c>
      <c r="T41" s="51">
        <f t="shared" si="9"/>
        <v>0</v>
      </c>
      <c r="U41" s="48">
        <f t="shared" si="10"/>
        <v>8.3000000000000007</v>
      </c>
      <c r="V41" s="48">
        <f t="shared" si="11"/>
        <v>10598.44</v>
      </c>
      <c r="X41" s="70">
        <f t="shared" si="2"/>
        <v>6359.06</v>
      </c>
      <c r="Y41" s="72">
        <f t="shared" si="3"/>
        <v>4239.38</v>
      </c>
    </row>
    <row r="42" spans="1:25">
      <c r="A42" s="5" t="s">
        <v>63</v>
      </c>
      <c r="B42" s="99" t="s">
        <v>55</v>
      </c>
      <c r="C42" s="5" t="s">
        <v>2</v>
      </c>
      <c r="D42" s="100">
        <v>1</v>
      </c>
      <c r="E42" s="100">
        <v>3917.31</v>
      </c>
      <c r="F42" s="100">
        <f t="shared" si="4"/>
        <v>3917.31</v>
      </c>
      <c r="G42" s="26">
        <f t="shared" si="14"/>
        <v>2.0902608988768051E-3</v>
      </c>
      <c r="H42" s="12">
        <v>3398.11</v>
      </c>
      <c r="I42" s="26">
        <v>0.1875</v>
      </c>
      <c r="J42" s="27">
        <f t="shared" si="0"/>
        <v>637.145625</v>
      </c>
      <c r="K42" s="27">
        <f t="shared" si="1"/>
        <v>2760.964375</v>
      </c>
      <c r="N42" s="48">
        <f t="shared" si="5"/>
        <v>0</v>
      </c>
      <c r="O42" s="48">
        <f t="shared" si="6"/>
        <v>0</v>
      </c>
      <c r="P42" s="49">
        <v>0</v>
      </c>
      <c r="Q42" s="50">
        <f t="shared" si="7"/>
        <v>0</v>
      </c>
      <c r="R42" s="47"/>
      <c r="S42" s="51">
        <f t="shared" si="8"/>
        <v>0</v>
      </c>
      <c r="T42" s="51">
        <f t="shared" si="9"/>
        <v>0</v>
      </c>
      <c r="U42" s="48">
        <f t="shared" si="10"/>
        <v>1</v>
      </c>
      <c r="V42" s="48">
        <f t="shared" si="11"/>
        <v>3917.31</v>
      </c>
      <c r="X42" s="70">
        <f t="shared" si="2"/>
        <v>2350.39</v>
      </c>
      <c r="Y42" s="72">
        <f t="shared" si="3"/>
        <v>1566.92</v>
      </c>
    </row>
    <row r="43" spans="1:25">
      <c r="A43" s="5" t="s">
        <v>64</v>
      </c>
      <c r="B43" s="99" t="s">
        <v>56</v>
      </c>
      <c r="C43" s="5" t="s">
        <v>550</v>
      </c>
      <c r="D43" s="100">
        <v>2.5</v>
      </c>
      <c r="E43" s="100">
        <v>80.680000000000007</v>
      </c>
      <c r="F43" s="100">
        <f t="shared" si="4"/>
        <v>201.7</v>
      </c>
      <c r="G43" s="26">
        <f t="shared" si="14"/>
        <v>1.0762631073452229E-4</v>
      </c>
      <c r="H43" s="12">
        <v>60.2</v>
      </c>
      <c r="I43" s="26">
        <v>0.1875</v>
      </c>
      <c r="J43" s="27">
        <f t="shared" si="0"/>
        <v>11.287500000000001</v>
      </c>
      <c r="K43" s="27">
        <f t="shared" si="1"/>
        <v>48.912500000000001</v>
      </c>
      <c r="N43" s="48">
        <f t="shared" si="5"/>
        <v>0</v>
      </c>
      <c r="O43" s="48">
        <f t="shared" si="6"/>
        <v>0</v>
      </c>
      <c r="P43" s="49">
        <v>0</v>
      </c>
      <c r="Q43" s="50">
        <f t="shared" si="7"/>
        <v>0</v>
      </c>
      <c r="R43" s="47"/>
      <c r="S43" s="51">
        <f t="shared" si="8"/>
        <v>0</v>
      </c>
      <c r="T43" s="51">
        <f t="shared" si="9"/>
        <v>0</v>
      </c>
      <c r="U43" s="48">
        <f t="shared" si="10"/>
        <v>2.5</v>
      </c>
      <c r="V43" s="48">
        <f t="shared" si="11"/>
        <v>201.7</v>
      </c>
      <c r="X43" s="70">
        <f t="shared" si="2"/>
        <v>121.02</v>
      </c>
      <c r="Y43" s="72">
        <f t="shared" si="3"/>
        <v>80.680000000000007</v>
      </c>
    </row>
    <row r="44" spans="1:25">
      <c r="A44" s="5" t="s">
        <v>71</v>
      </c>
      <c r="B44" s="99" t="s">
        <v>65</v>
      </c>
      <c r="C44" s="5" t="s">
        <v>2</v>
      </c>
      <c r="D44" s="100">
        <v>1</v>
      </c>
      <c r="E44" s="100">
        <v>3663.01</v>
      </c>
      <c r="F44" s="100">
        <f t="shared" si="4"/>
        <v>3663.01</v>
      </c>
      <c r="G44" s="26">
        <f t="shared" si="14"/>
        <v>1.9545674391852385E-3</v>
      </c>
      <c r="H44" s="12">
        <v>2954.62</v>
      </c>
      <c r="I44" s="26">
        <v>0.1875</v>
      </c>
      <c r="J44" s="27">
        <f t="shared" si="0"/>
        <v>553.99125000000004</v>
      </c>
      <c r="K44" s="27">
        <f t="shared" si="1"/>
        <v>2400.6287499999999</v>
      </c>
      <c r="N44" s="48">
        <f t="shared" si="5"/>
        <v>0</v>
      </c>
      <c r="O44" s="48">
        <f t="shared" si="6"/>
        <v>0</v>
      </c>
      <c r="P44" s="49">
        <v>0</v>
      </c>
      <c r="Q44" s="50">
        <f t="shared" si="7"/>
        <v>0</v>
      </c>
      <c r="R44" s="47"/>
      <c r="S44" s="51">
        <f t="shared" si="8"/>
        <v>0</v>
      </c>
      <c r="T44" s="51">
        <f t="shared" si="9"/>
        <v>0</v>
      </c>
      <c r="U44" s="48">
        <f t="shared" si="10"/>
        <v>1</v>
      </c>
      <c r="V44" s="48">
        <f t="shared" si="11"/>
        <v>3663.01</v>
      </c>
      <c r="X44" s="70">
        <f t="shared" si="2"/>
        <v>2197.81</v>
      </c>
      <c r="Y44" s="72">
        <f t="shared" si="3"/>
        <v>1465.2</v>
      </c>
    </row>
    <row r="45" spans="1:25">
      <c r="A45" s="5" t="s">
        <v>72</v>
      </c>
      <c r="B45" s="99" t="s">
        <v>66</v>
      </c>
      <c r="C45" s="5" t="s">
        <v>2</v>
      </c>
      <c r="D45" s="100">
        <v>2</v>
      </c>
      <c r="E45" s="100">
        <v>2613.31</v>
      </c>
      <c r="F45" s="100">
        <f t="shared" si="4"/>
        <v>5226.62</v>
      </c>
      <c r="G45" s="26">
        <f t="shared" si="14"/>
        <v>2.7889034616324685E-3</v>
      </c>
      <c r="H45" s="12">
        <v>2278.09</v>
      </c>
      <c r="I45" s="26">
        <v>0.1875</v>
      </c>
      <c r="J45" s="27">
        <f t="shared" si="0"/>
        <v>427.14187500000003</v>
      </c>
      <c r="K45" s="27">
        <f t="shared" si="1"/>
        <v>1850.9481250000001</v>
      </c>
      <c r="N45" s="48">
        <f t="shared" si="5"/>
        <v>0</v>
      </c>
      <c r="O45" s="48">
        <f t="shared" si="6"/>
        <v>0</v>
      </c>
      <c r="P45" s="49">
        <v>0</v>
      </c>
      <c r="Q45" s="50">
        <f t="shared" si="7"/>
        <v>0</v>
      </c>
      <c r="R45" s="47"/>
      <c r="S45" s="51">
        <f t="shared" si="8"/>
        <v>0</v>
      </c>
      <c r="T45" s="51">
        <f t="shared" si="9"/>
        <v>0</v>
      </c>
      <c r="U45" s="48">
        <f t="shared" si="10"/>
        <v>2</v>
      </c>
      <c r="V45" s="48">
        <f t="shared" si="11"/>
        <v>5226.62</v>
      </c>
      <c r="X45" s="70">
        <f t="shared" si="2"/>
        <v>3135.97</v>
      </c>
      <c r="Y45" s="72">
        <f t="shared" si="3"/>
        <v>2090.65</v>
      </c>
    </row>
    <row r="46" spans="1:25">
      <c r="A46" s="5" t="s">
        <v>73</v>
      </c>
      <c r="B46" s="99" t="s">
        <v>67</v>
      </c>
      <c r="C46" s="5" t="s">
        <v>551</v>
      </c>
      <c r="D46" s="100">
        <v>15.36</v>
      </c>
      <c r="E46" s="100">
        <v>592.80999999999995</v>
      </c>
      <c r="F46" s="100">
        <f t="shared" si="4"/>
        <v>9105.56</v>
      </c>
      <c r="G46" s="26">
        <f t="shared" si="14"/>
        <v>4.8586902824582891E-3</v>
      </c>
      <c r="H46" s="12">
        <v>506.77</v>
      </c>
      <c r="I46" s="26">
        <v>0.1875</v>
      </c>
      <c r="J46" s="27">
        <f t="shared" si="0"/>
        <v>95.019374999999997</v>
      </c>
      <c r="K46" s="27">
        <f t="shared" si="1"/>
        <v>411.75062500000001</v>
      </c>
      <c r="N46" s="48">
        <f t="shared" si="5"/>
        <v>0</v>
      </c>
      <c r="O46" s="48">
        <f t="shared" si="6"/>
        <v>0</v>
      </c>
      <c r="P46" s="49">
        <v>0</v>
      </c>
      <c r="Q46" s="50">
        <f t="shared" si="7"/>
        <v>0</v>
      </c>
      <c r="R46" s="47"/>
      <c r="S46" s="51">
        <f t="shared" si="8"/>
        <v>0</v>
      </c>
      <c r="T46" s="51">
        <f t="shared" si="9"/>
        <v>0</v>
      </c>
      <c r="U46" s="48">
        <f t="shared" si="10"/>
        <v>15.36</v>
      </c>
      <c r="V46" s="48">
        <f t="shared" si="11"/>
        <v>9105.56</v>
      </c>
      <c r="X46" s="70">
        <f t="shared" si="2"/>
        <v>5463.34</v>
      </c>
      <c r="Y46" s="72">
        <f t="shared" si="3"/>
        <v>3642.22</v>
      </c>
    </row>
    <row r="47" spans="1:25">
      <c r="A47" s="5" t="s">
        <v>74</v>
      </c>
      <c r="B47" s="99" t="s">
        <v>68</v>
      </c>
      <c r="C47" s="5" t="s">
        <v>2</v>
      </c>
      <c r="D47" s="100">
        <v>1</v>
      </c>
      <c r="E47" s="100">
        <v>3397.35</v>
      </c>
      <c r="F47" s="100">
        <f t="shared" si="4"/>
        <v>3397.35</v>
      </c>
      <c r="G47" s="26">
        <f t="shared" si="14"/>
        <v>1.8128123290725301E-3</v>
      </c>
      <c r="H47" s="12">
        <v>2888.56</v>
      </c>
      <c r="I47" s="26">
        <v>0.1875</v>
      </c>
      <c r="J47" s="27">
        <f t="shared" si="0"/>
        <v>541.60500000000002</v>
      </c>
      <c r="K47" s="27">
        <f t="shared" si="1"/>
        <v>2346.9549999999999</v>
      </c>
      <c r="N47" s="48">
        <f t="shared" si="5"/>
        <v>0</v>
      </c>
      <c r="O47" s="48">
        <f t="shared" si="6"/>
        <v>0</v>
      </c>
      <c r="P47" s="49">
        <v>0</v>
      </c>
      <c r="Q47" s="50">
        <f t="shared" si="7"/>
        <v>0</v>
      </c>
      <c r="R47" s="47"/>
      <c r="S47" s="51">
        <f t="shared" si="8"/>
        <v>0</v>
      </c>
      <c r="T47" s="51">
        <f t="shared" si="9"/>
        <v>0</v>
      </c>
      <c r="U47" s="48">
        <f t="shared" si="10"/>
        <v>1</v>
      </c>
      <c r="V47" s="48">
        <f t="shared" si="11"/>
        <v>3397.35</v>
      </c>
      <c r="X47" s="70">
        <f t="shared" si="2"/>
        <v>2038.41</v>
      </c>
      <c r="Y47" s="72">
        <f t="shared" si="3"/>
        <v>1358.94</v>
      </c>
    </row>
    <row r="48" spans="1:25">
      <c r="A48" s="5" t="s">
        <v>75</v>
      </c>
      <c r="B48" s="99" t="s">
        <v>69</v>
      </c>
      <c r="C48" s="5" t="s">
        <v>2</v>
      </c>
      <c r="D48" s="100">
        <v>3</v>
      </c>
      <c r="E48" s="100">
        <v>3321.24</v>
      </c>
      <c r="F48" s="100">
        <f t="shared" si="4"/>
        <v>9963.7199999999993</v>
      </c>
      <c r="G48" s="26">
        <f t="shared" si="14"/>
        <v>5.3166010153285793E-3</v>
      </c>
      <c r="H48" s="12">
        <v>2820.11</v>
      </c>
      <c r="I48" s="26">
        <v>0.1875</v>
      </c>
      <c r="J48" s="27">
        <f t="shared" si="0"/>
        <v>528.770625</v>
      </c>
      <c r="K48" s="27">
        <f t="shared" si="1"/>
        <v>2291.339375</v>
      </c>
      <c r="N48" s="48">
        <f t="shared" si="5"/>
        <v>0</v>
      </c>
      <c r="O48" s="48">
        <f t="shared" si="6"/>
        <v>0</v>
      </c>
      <c r="P48" s="49">
        <v>0</v>
      </c>
      <c r="Q48" s="50">
        <f t="shared" si="7"/>
        <v>0</v>
      </c>
      <c r="R48" s="47"/>
      <c r="S48" s="51">
        <f t="shared" si="8"/>
        <v>0</v>
      </c>
      <c r="T48" s="51">
        <f t="shared" si="9"/>
        <v>0</v>
      </c>
      <c r="U48" s="48">
        <f t="shared" si="10"/>
        <v>3</v>
      </c>
      <c r="V48" s="48">
        <f t="shared" si="11"/>
        <v>9963.7199999999993</v>
      </c>
      <c r="X48" s="70">
        <f t="shared" si="2"/>
        <v>5978.23</v>
      </c>
      <c r="Y48" s="72">
        <f t="shared" si="3"/>
        <v>3985.49</v>
      </c>
    </row>
    <row r="49" spans="1:25" ht="12" thickBot="1">
      <c r="A49" s="101" t="s">
        <v>76</v>
      </c>
      <c r="B49" s="102" t="s">
        <v>70</v>
      </c>
      <c r="C49" s="101" t="s">
        <v>2</v>
      </c>
      <c r="D49" s="103">
        <v>1</v>
      </c>
      <c r="E49" s="103">
        <v>5580.7</v>
      </c>
      <c r="F49" s="103">
        <f t="shared" si="4"/>
        <v>5580.7</v>
      </c>
      <c r="G49" s="26">
        <f t="shared" si="14"/>
        <v>2.9778391289843756E-3</v>
      </c>
      <c r="H49" s="12">
        <v>4602</v>
      </c>
      <c r="I49" s="26">
        <v>0.1875</v>
      </c>
      <c r="J49" s="27">
        <f t="shared" si="0"/>
        <v>862.875</v>
      </c>
      <c r="K49" s="27">
        <f t="shared" si="1"/>
        <v>3739.125</v>
      </c>
      <c r="N49" s="48">
        <f t="shared" si="5"/>
        <v>0</v>
      </c>
      <c r="O49" s="48">
        <f t="shared" si="6"/>
        <v>0</v>
      </c>
      <c r="P49" s="49">
        <v>0</v>
      </c>
      <c r="Q49" s="50">
        <f t="shared" si="7"/>
        <v>0</v>
      </c>
      <c r="R49" s="47"/>
      <c r="S49" s="51">
        <f t="shared" si="8"/>
        <v>0</v>
      </c>
      <c r="T49" s="51">
        <f t="shared" si="9"/>
        <v>0</v>
      </c>
      <c r="U49" s="48">
        <f t="shared" si="10"/>
        <v>1</v>
      </c>
      <c r="V49" s="48">
        <f t="shared" si="11"/>
        <v>5580.7</v>
      </c>
      <c r="X49" s="73">
        <f t="shared" si="2"/>
        <v>3348.42</v>
      </c>
      <c r="Y49" s="74">
        <f t="shared" si="3"/>
        <v>2232.2800000000002</v>
      </c>
    </row>
    <row r="50" spans="1:25" ht="12" thickBot="1">
      <c r="A50" s="9" t="s">
        <v>78</v>
      </c>
      <c r="B50" s="30" t="s">
        <v>77</v>
      </c>
      <c r="C50" s="10"/>
      <c r="D50" s="17"/>
      <c r="E50" s="35"/>
      <c r="F50" s="18">
        <f>F51+F62+F71</f>
        <v>370377.75</v>
      </c>
      <c r="G50" s="39">
        <f t="shared" si="14"/>
        <v>0.19763208136169172</v>
      </c>
      <c r="H50" s="38"/>
      <c r="I50" s="26">
        <v>0.1875</v>
      </c>
      <c r="J50" s="27">
        <f t="shared" si="0"/>
        <v>0</v>
      </c>
      <c r="K50" s="27">
        <f t="shared" si="1"/>
        <v>0</v>
      </c>
      <c r="N50" s="65"/>
      <c r="O50" s="65"/>
      <c r="P50" s="66"/>
      <c r="Q50" s="67"/>
      <c r="R50" s="47"/>
      <c r="S50" s="68"/>
      <c r="T50" s="68"/>
      <c r="U50" s="65"/>
      <c r="V50" s="65"/>
      <c r="X50" s="81">
        <f t="shared" si="2"/>
        <v>222226.65</v>
      </c>
      <c r="Y50" s="82">
        <f t="shared" si="3"/>
        <v>148151.1</v>
      </c>
    </row>
    <row r="51" spans="1:25" ht="12" thickBot="1">
      <c r="A51" s="11" t="s">
        <v>87</v>
      </c>
      <c r="B51" s="31" t="s">
        <v>79</v>
      </c>
      <c r="C51" s="11"/>
      <c r="D51" s="19"/>
      <c r="E51" s="34"/>
      <c r="F51" s="19">
        <f>SUM(F52:F61)</f>
        <v>201144.89999999997</v>
      </c>
      <c r="G51" s="37">
        <f t="shared" si="14"/>
        <v>0.10733011160170754</v>
      </c>
      <c r="H51" s="19"/>
      <c r="I51" s="26">
        <v>0.1875</v>
      </c>
      <c r="J51" s="27">
        <f t="shared" si="0"/>
        <v>0</v>
      </c>
      <c r="K51" s="27">
        <f t="shared" si="1"/>
        <v>0</v>
      </c>
      <c r="N51" s="52"/>
      <c r="O51" s="52"/>
      <c r="P51" s="53"/>
      <c r="Q51" s="54"/>
      <c r="R51" s="47"/>
      <c r="S51" s="55"/>
      <c r="T51" s="55"/>
      <c r="U51" s="52"/>
      <c r="V51" s="52"/>
      <c r="X51" s="83">
        <f t="shared" si="2"/>
        <v>120686.94</v>
      </c>
      <c r="Y51" s="84">
        <f t="shared" si="3"/>
        <v>80457.960000000006</v>
      </c>
    </row>
    <row r="52" spans="1:25">
      <c r="A52" s="109" t="s">
        <v>88</v>
      </c>
      <c r="B52" s="110" t="s">
        <v>80</v>
      </c>
      <c r="C52" s="109" t="s">
        <v>2</v>
      </c>
      <c r="D52" s="51">
        <v>1</v>
      </c>
      <c r="E52" s="100">
        <v>1539.57</v>
      </c>
      <c r="F52" s="12">
        <f>ROUND(D52*E52,2)</f>
        <v>1539.57</v>
      </c>
      <c r="G52" s="26">
        <f t="shared" si="14"/>
        <v>8.2150837490108325E-4</v>
      </c>
      <c r="H52" s="12">
        <v>1173.25</v>
      </c>
      <c r="I52" s="26">
        <v>0.1875</v>
      </c>
      <c r="J52" s="27">
        <f t="shared" si="0"/>
        <v>219.984375</v>
      </c>
      <c r="K52" s="27">
        <f t="shared" si="1"/>
        <v>953.265625</v>
      </c>
      <c r="N52" s="56"/>
      <c r="O52" s="56"/>
      <c r="P52" s="57"/>
      <c r="Q52" s="58"/>
      <c r="R52" s="47"/>
      <c r="S52" s="51">
        <f t="shared" si="8"/>
        <v>0</v>
      </c>
      <c r="T52" s="51">
        <f t="shared" si="9"/>
        <v>0</v>
      </c>
      <c r="U52" s="48">
        <f t="shared" si="10"/>
        <v>1</v>
      </c>
      <c r="V52" s="48">
        <f t="shared" si="11"/>
        <v>1539.57</v>
      </c>
      <c r="X52" s="77">
        <f t="shared" si="2"/>
        <v>923.74</v>
      </c>
      <c r="Y52" s="78">
        <f t="shared" si="3"/>
        <v>615.83000000000004</v>
      </c>
    </row>
    <row r="53" spans="1:25">
      <c r="A53" s="109" t="s">
        <v>89</v>
      </c>
      <c r="B53" s="110" t="s">
        <v>81</v>
      </c>
      <c r="C53" s="109" t="s">
        <v>2</v>
      </c>
      <c r="D53" s="51">
        <v>15</v>
      </c>
      <c r="E53" s="100">
        <v>1905.76</v>
      </c>
      <c r="F53" s="12">
        <f t="shared" si="4"/>
        <v>28586.400000000001</v>
      </c>
      <c r="G53" s="26">
        <f t="shared" si="14"/>
        <v>1.5253588344974459E-2</v>
      </c>
      <c r="H53" s="12">
        <v>1501.74</v>
      </c>
      <c r="I53" s="26">
        <v>0.1875</v>
      </c>
      <c r="J53" s="27">
        <f t="shared" si="0"/>
        <v>281.57625000000002</v>
      </c>
      <c r="K53" s="27">
        <f t="shared" si="1"/>
        <v>1220.1637499999999</v>
      </c>
      <c r="N53" s="56"/>
      <c r="O53" s="56"/>
      <c r="P53" s="57"/>
      <c r="Q53" s="58"/>
      <c r="R53" s="47"/>
      <c r="S53" s="51">
        <f t="shared" si="8"/>
        <v>0</v>
      </c>
      <c r="T53" s="51">
        <f t="shared" si="9"/>
        <v>0</v>
      </c>
      <c r="U53" s="48">
        <f t="shared" si="10"/>
        <v>15</v>
      </c>
      <c r="V53" s="48">
        <f t="shared" si="11"/>
        <v>28586.400000000001</v>
      </c>
      <c r="X53" s="70">
        <f t="shared" si="2"/>
        <v>17151.84</v>
      </c>
      <c r="Y53" s="72">
        <f t="shared" si="3"/>
        <v>11434.56</v>
      </c>
    </row>
    <row r="54" spans="1:25">
      <c r="A54" s="109" t="s">
        <v>90</v>
      </c>
      <c r="B54" s="110" t="s">
        <v>82</v>
      </c>
      <c r="C54" s="109" t="s">
        <v>2</v>
      </c>
      <c r="D54" s="51">
        <v>1</v>
      </c>
      <c r="E54" s="100">
        <v>3091.82</v>
      </c>
      <c r="F54" s="12">
        <f t="shared" si="4"/>
        <v>3091.82</v>
      </c>
      <c r="G54" s="26">
        <f t="shared" si="14"/>
        <v>1.6497827469271729E-3</v>
      </c>
      <c r="H54" s="12">
        <v>2518.5300000000002</v>
      </c>
      <c r="I54" s="26">
        <v>0.1875</v>
      </c>
      <c r="J54" s="27">
        <f t="shared" si="0"/>
        <v>472.22437500000001</v>
      </c>
      <c r="K54" s="27">
        <f t="shared" si="1"/>
        <v>2046.3056250000002</v>
      </c>
      <c r="N54" s="56"/>
      <c r="O54" s="56"/>
      <c r="P54" s="57"/>
      <c r="Q54" s="58"/>
      <c r="R54" s="47"/>
      <c r="S54" s="51">
        <f t="shared" si="8"/>
        <v>0</v>
      </c>
      <c r="T54" s="51">
        <f t="shared" si="9"/>
        <v>0</v>
      </c>
      <c r="U54" s="48">
        <f t="shared" si="10"/>
        <v>1</v>
      </c>
      <c r="V54" s="48">
        <f t="shared" si="11"/>
        <v>3091.82</v>
      </c>
      <c r="X54" s="70">
        <f t="shared" si="2"/>
        <v>1855.09</v>
      </c>
      <c r="Y54" s="72">
        <f t="shared" si="3"/>
        <v>1236.73</v>
      </c>
    </row>
    <row r="55" spans="1:25">
      <c r="A55" s="109" t="s">
        <v>91</v>
      </c>
      <c r="B55" s="110" t="s">
        <v>83</v>
      </c>
      <c r="C55" s="109" t="s">
        <v>2</v>
      </c>
      <c r="D55" s="51">
        <v>29</v>
      </c>
      <c r="E55" s="100">
        <v>1073.51</v>
      </c>
      <c r="F55" s="12">
        <f t="shared" si="4"/>
        <v>31131.79</v>
      </c>
      <c r="G55" s="26">
        <f t="shared" si="14"/>
        <v>1.6611798236300913E-2</v>
      </c>
      <c r="H55" s="12">
        <v>887.24</v>
      </c>
      <c r="I55" s="26">
        <v>0.1875</v>
      </c>
      <c r="J55" s="27">
        <f t="shared" si="0"/>
        <v>166.35750000000002</v>
      </c>
      <c r="K55" s="27">
        <f t="shared" si="1"/>
        <v>720.88249999999994</v>
      </c>
      <c r="N55" s="56"/>
      <c r="O55" s="56"/>
      <c r="P55" s="57"/>
      <c r="Q55" s="58"/>
      <c r="R55" s="47"/>
      <c r="S55" s="51">
        <f t="shared" si="8"/>
        <v>0</v>
      </c>
      <c r="T55" s="51">
        <f t="shared" si="9"/>
        <v>0</v>
      </c>
      <c r="U55" s="48">
        <f t="shared" si="10"/>
        <v>29</v>
      </c>
      <c r="V55" s="48">
        <f t="shared" si="11"/>
        <v>31131.79</v>
      </c>
      <c r="X55" s="70">
        <f t="shared" si="2"/>
        <v>18679.07</v>
      </c>
      <c r="Y55" s="72">
        <f t="shared" si="3"/>
        <v>12452.72</v>
      </c>
    </row>
    <row r="56" spans="1:25">
      <c r="A56" s="109" t="s">
        <v>92</v>
      </c>
      <c r="B56" s="110" t="s">
        <v>84</v>
      </c>
      <c r="C56" s="109" t="s">
        <v>2</v>
      </c>
      <c r="D56" s="51">
        <v>7</v>
      </c>
      <c r="E56" s="100">
        <v>2281.79</v>
      </c>
      <c r="F56" s="12">
        <f t="shared" si="4"/>
        <v>15972.53</v>
      </c>
      <c r="G56" s="26">
        <f t="shared" si="14"/>
        <v>8.5228779226399574E-3</v>
      </c>
      <c r="H56" s="12">
        <v>1625.63</v>
      </c>
      <c r="I56" s="26">
        <v>0.1875</v>
      </c>
      <c r="J56" s="27">
        <f t="shared" si="0"/>
        <v>304.80562500000002</v>
      </c>
      <c r="K56" s="27">
        <f t="shared" si="1"/>
        <v>1320.8243750000001</v>
      </c>
      <c r="N56" s="56"/>
      <c r="O56" s="56"/>
      <c r="P56" s="57"/>
      <c r="Q56" s="58"/>
      <c r="R56" s="47"/>
      <c r="S56" s="51">
        <f t="shared" si="8"/>
        <v>0</v>
      </c>
      <c r="T56" s="51">
        <f t="shared" si="9"/>
        <v>0</v>
      </c>
      <c r="U56" s="48">
        <f t="shared" si="10"/>
        <v>7</v>
      </c>
      <c r="V56" s="48">
        <f t="shared" si="11"/>
        <v>15972.53</v>
      </c>
      <c r="X56" s="70">
        <f t="shared" si="2"/>
        <v>9583.52</v>
      </c>
      <c r="Y56" s="72">
        <f t="shared" si="3"/>
        <v>6389.01</v>
      </c>
    </row>
    <row r="57" spans="1:25">
      <c r="A57" s="109" t="s">
        <v>93</v>
      </c>
      <c r="B57" s="110" t="s">
        <v>85</v>
      </c>
      <c r="C57" s="109" t="s">
        <v>444</v>
      </c>
      <c r="D57" s="51">
        <v>14.56</v>
      </c>
      <c r="E57" s="100">
        <v>976.94</v>
      </c>
      <c r="F57" s="12">
        <f t="shared" si="4"/>
        <v>14224.25</v>
      </c>
      <c r="G57" s="26">
        <f t="shared" si="14"/>
        <v>7.5900027291300387E-3</v>
      </c>
      <c r="H57" s="12">
        <v>953.68</v>
      </c>
      <c r="I57" s="26">
        <v>0.1875</v>
      </c>
      <c r="J57" s="27">
        <f t="shared" si="0"/>
        <v>178.815</v>
      </c>
      <c r="K57" s="27">
        <f t="shared" si="1"/>
        <v>774.86500000000001</v>
      </c>
      <c r="N57" s="56"/>
      <c r="O57" s="56"/>
      <c r="P57" s="57"/>
      <c r="Q57" s="58"/>
      <c r="R57" s="47"/>
      <c r="S57" s="51">
        <f t="shared" si="8"/>
        <v>0</v>
      </c>
      <c r="T57" s="51">
        <f t="shared" si="9"/>
        <v>0</v>
      </c>
      <c r="U57" s="48">
        <f t="shared" si="10"/>
        <v>14.56</v>
      </c>
      <c r="V57" s="48">
        <f t="shared" si="11"/>
        <v>14224.25</v>
      </c>
      <c r="X57" s="70">
        <f t="shared" si="2"/>
        <v>8534.5499999999993</v>
      </c>
      <c r="Y57" s="72">
        <f t="shared" si="3"/>
        <v>5689.7</v>
      </c>
    </row>
    <row r="58" spans="1:25">
      <c r="A58" s="109" t="s">
        <v>94</v>
      </c>
      <c r="B58" s="110" t="s">
        <v>86</v>
      </c>
      <c r="C58" s="109" t="s">
        <v>2</v>
      </c>
      <c r="D58" s="51">
        <v>10</v>
      </c>
      <c r="E58" s="100">
        <v>4921.45</v>
      </c>
      <c r="F58" s="12">
        <f t="shared" si="4"/>
        <v>49214.5</v>
      </c>
      <c r="G58" s="26">
        <f t="shared" si="14"/>
        <v>2.6260659740427107E-2</v>
      </c>
      <c r="H58" s="12">
        <v>3650.23</v>
      </c>
      <c r="I58" s="26">
        <v>0.1875</v>
      </c>
      <c r="J58" s="27">
        <f t="shared" si="0"/>
        <v>684.41812500000003</v>
      </c>
      <c r="K58" s="27">
        <f t="shared" si="1"/>
        <v>2965.8118749999999</v>
      </c>
      <c r="N58" s="56"/>
      <c r="O58" s="56"/>
      <c r="P58" s="57"/>
      <c r="Q58" s="58"/>
      <c r="R58" s="47"/>
      <c r="S58" s="51">
        <f t="shared" si="8"/>
        <v>0</v>
      </c>
      <c r="T58" s="51">
        <f t="shared" si="9"/>
        <v>0</v>
      </c>
      <c r="U58" s="48">
        <f t="shared" si="10"/>
        <v>10</v>
      </c>
      <c r="V58" s="48">
        <f t="shared" si="11"/>
        <v>49214.5</v>
      </c>
      <c r="X58" s="70">
        <f t="shared" si="2"/>
        <v>29528.7</v>
      </c>
      <c r="Y58" s="72">
        <f t="shared" si="3"/>
        <v>19685.8</v>
      </c>
    </row>
    <row r="59" spans="1:25">
      <c r="A59" s="109" t="s">
        <v>110</v>
      </c>
      <c r="B59" s="110" t="s">
        <v>95</v>
      </c>
      <c r="C59" s="109" t="s">
        <v>444</v>
      </c>
      <c r="D59" s="51">
        <v>6.63</v>
      </c>
      <c r="E59" s="100">
        <v>1425.46</v>
      </c>
      <c r="F59" s="12">
        <f t="shared" si="4"/>
        <v>9450.7999999999993</v>
      </c>
      <c r="G59" s="26">
        <f t="shared" si="14"/>
        <v>5.042908961278251E-3</v>
      </c>
      <c r="H59" s="12">
        <v>1158.72</v>
      </c>
      <c r="I59" s="26">
        <v>0.1875</v>
      </c>
      <c r="J59" s="27">
        <f t="shared" si="0"/>
        <v>217.26</v>
      </c>
      <c r="K59" s="27">
        <f t="shared" si="1"/>
        <v>941.46</v>
      </c>
      <c r="N59" s="56"/>
      <c r="O59" s="56"/>
      <c r="P59" s="57"/>
      <c r="Q59" s="58"/>
      <c r="R59" s="47"/>
      <c r="S59" s="51">
        <f t="shared" si="8"/>
        <v>0</v>
      </c>
      <c r="T59" s="51">
        <f t="shared" si="9"/>
        <v>0</v>
      </c>
      <c r="U59" s="48">
        <f t="shared" si="10"/>
        <v>6.63</v>
      </c>
      <c r="V59" s="48">
        <f t="shared" si="11"/>
        <v>9450.7999999999993</v>
      </c>
      <c r="X59" s="70">
        <f t="shared" si="2"/>
        <v>5670.48</v>
      </c>
      <c r="Y59" s="72">
        <f t="shared" si="3"/>
        <v>3780.32</v>
      </c>
    </row>
    <row r="60" spans="1:25">
      <c r="A60" s="109" t="s">
        <v>111</v>
      </c>
      <c r="B60" s="110" t="s">
        <v>96</v>
      </c>
      <c r="C60" s="109" t="s">
        <v>444</v>
      </c>
      <c r="D60" s="51">
        <v>23.46</v>
      </c>
      <c r="E60" s="100">
        <v>1294.9100000000001</v>
      </c>
      <c r="F60" s="12">
        <f t="shared" si="4"/>
        <v>30378.59</v>
      </c>
      <c r="G60" s="26">
        <f t="shared" si="14"/>
        <v>1.6209893738307644E-2</v>
      </c>
      <c r="H60" s="12">
        <v>1053.3399999999999</v>
      </c>
      <c r="I60" s="26">
        <v>0.1875</v>
      </c>
      <c r="J60" s="27">
        <f t="shared" si="0"/>
        <v>197.50124999999997</v>
      </c>
      <c r="K60" s="27">
        <f t="shared" si="1"/>
        <v>855.83874999999989</v>
      </c>
      <c r="N60" s="56"/>
      <c r="O60" s="56"/>
      <c r="P60" s="57"/>
      <c r="Q60" s="58"/>
      <c r="R60" s="47"/>
      <c r="S60" s="51">
        <f t="shared" si="8"/>
        <v>0</v>
      </c>
      <c r="T60" s="51">
        <f t="shared" si="9"/>
        <v>0</v>
      </c>
      <c r="U60" s="48">
        <f t="shared" si="10"/>
        <v>23.46</v>
      </c>
      <c r="V60" s="48">
        <f t="shared" si="11"/>
        <v>30378.59</v>
      </c>
      <c r="X60" s="70">
        <f t="shared" si="2"/>
        <v>18227.150000000001</v>
      </c>
      <c r="Y60" s="72">
        <f t="shared" si="3"/>
        <v>12151.44</v>
      </c>
    </row>
    <row r="61" spans="1:25" ht="12" thickBot="1">
      <c r="A61" s="109" t="s">
        <v>112</v>
      </c>
      <c r="B61" s="110" t="s">
        <v>97</v>
      </c>
      <c r="C61" s="109" t="s">
        <v>444</v>
      </c>
      <c r="D61" s="51">
        <v>52.96</v>
      </c>
      <c r="E61" s="100">
        <v>331.47</v>
      </c>
      <c r="F61" s="12">
        <f t="shared" si="4"/>
        <v>17554.650000000001</v>
      </c>
      <c r="G61" s="26">
        <f t="shared" si="14"/>
        <v>9.3670908068209328E-3</v>
      </c>
      <c r="H61" s="12">
        <v>281.64999999999998</v>
      </c>
      <c r="I61" s="26">
        <v>0.1875</v>
      </c>
      <c r="J61" s="27">
        <f t="shared" si="0"/>
        <v>52.809374999999996</v>
      </c>
      <c r="K61" s="27">
        <f t="shared" si="1"/>
        <v>228.84062499999999</v>
      </c>
      <c r="N61" s="48">
        <f t="shared" si="5"/>
        <v>0</v>
      </c>
      <c r="O61" s="48">
        <f t="shared" si="6"/>
        <v>0</v>
      </c>
      <c r="P61" s="49">
        <v>0</v>
      </c>
      <c r="Q61" s="50">
        <f t="shared" si="7"/>
        <v>0</v>
      </c>
      <c r="R61" s="47"/>
      <c r="S61" s="51">
        <f t="shared" si="8"/>
        <v>0</v>
      </c>
      <c r="T61" s="51">
        <f t="shared" si="9"/>
        <v>0</v>
      </c>
      <c r="U61" s="48">
        <f t="shared" si="10"/>
        <v>52.96</v>
      </c>
      <c r="V61" s="48">
        <f t="shared" si="11"/>
        <v>17554.650000000001</v>
      </c>
      <c r="X61" s="73">
        <f t="shared" si="2"/>
        <v>10532.79</v>
      </c>
      <c r="Y61" s="74">
        <f t="shared" si="3"/>
        <v>7021.86</v>
      </c>
    </row>
    <row r="62" spans="1:25" ht="12" thickBot="1">
      <c r="A62" s="13" t="s">
        <v>113</v>
      </c>
      <c r="B62" s="32" t="s">
        <v>98</v>
      </c>
      <c r="C62" s="13"/>
      <c r="D62" s="14"/>
      <c r="E62" s="20"/>
      <c r="F62" s="14">
        <f>SUM(F63:F70)</f>
        <v>118973.94</v>
      </c>
      <c r="G62" s="37">
        <f t="shared" si="14"/>
        <v>6.3484017033963377E-2</v>
      </c>
      <c r="H62" s="14"/>
      <c r="I62" s="26">
        <v>0.1875</v>
      </c>
      <c r="J62" s="27">
        <f t="shared" si="0"/>
        <v>0</v>
      </c>
      <c r="K62" s="27">
        <f t="shared" si="1"/>
        <v>0</v>
      </c>
      <c r="N62" s="52"/>
      <c r="O62" s="52"/>
      <c r="P62" s="53"/>
      <c r="Q62" s="54"/>
      <c r="R62" s="47"/>
      <c r="S62" s="55"/>
      <c r="T62" s="55"/>
      <c r="U62" s="52"/>
      <c r="V62" s="52"/>
      <c r="X62" s="79">
        <f t="shared" si="2"/>
        <v>71384.36</v>
      </c>
      <c r="Y62" s="80">
        <f t="shared" si="3"/>
        <v>47589.58</v>
      </c>
    </row>
    <row r="63" spans="1:25">
      <c r="A63" s="5" t="s">
        <v>114</v>
      </c>
      <c r="B63" s="99" t="s">
        <v>99</v>
      </c>
      <c r="C63" s="5" t="s">
        <v>2</v>
      </c>
      <c r="D63" s="100">
        <v>2</v>
      </c>
      <c r="E63" s="100">
        <v>4130.3100000000004</v>
      </c>
      <c r="F63" s="12">
        <f t="shared" ref="F63:F115" si="15">ROUND(D63*E63,2)</f>
        <v>8260.6200000000008</v>
      </c>
      <c r="G63" s="26">
        <f t="shared" si="14"/>
        <v>4.4078336885464038E-3</v>
      </c>
      <c r="H63" s="12">
        <v>2384.2800000000002</v>
      </c>
      <c r="I63" s="26">
        <v>0.1875</v>
      </c>
      <c r="J63" s="27">
        <f t="shared" si="0"/>
        <v>447.05250000000001</v>
      </c>
      <c r="K63" s="27">
        <f t="shared" si="1"/>
        <v>1937.2275000000002</v>
      </c>
      <c r="N63" s="48"/>
      <c r="O63" s="48"/>
      <c r="P63" s="49"/>
      <c r="Q63" s="50"/>
      <c r="R63" s="47"/>
      <c r="S63" s="51">
        <f t="shared" si="8"/>
        <v>0</v>
      </c>
      <c r="T63" s="51">
        <f t="shared" si="9"/>
        <v>0</v>
      </c>
      <c r="U63" s="48">
        <f t="shared" si="10"/>
        <v>2</v>
      </c>
      <c r="V63" s="48">
        <f t="shared" si="11"/>
        <v>8260.6200000000008</v>
      </c>
      <c r="X63" s="77">
        <f t="shared" si="2"/>
        <v>4956.37</v>
      </c>
      <c r="Y63" s="78">
        <f t="shared" si="3"/>
        <v>3304.25</v>
      </c>
    </row>
    <row r="64" spans="1:25">
      <c r="A64" s="5" t="s">
        <v>115</v>
      </c>
      <c r="B64" s="99" t="s">
        <v>100</v>
      </c>
      <c r="C64" s="5" t="s">
        <v>444</v>
      </c>
      <c r="D64" s="100">
        <v>34.4</v>
      </c>
      <c r="E64" s="100">
        <v>1989.35</v>
      </c>
      <c r="F64" s="12">
        <f t="shared" si="15"/>
        <v>68433.64</v>
      </c>
      <c r="G64" s="26">
        <f t="shared" si="14"/>
        <v>3.6515915732942168E-2</v>
      </c>
      <c r="H64" s="12">
        <v>1517.98</v>
      </c>
      <c r="I64" s="26">
        <v>0.1875</v>
      </c>
      <c r="J64" s="27">
        <f t="shared" si="0"/>
        <v>284.62125000000003</v>
      </c>
      <c r="K64" s="27">
        <f t="shared" si="1"/>
        <v>1233.3587499999999</v>
      </c>
      <c r="N64" s="48"/>
      <c r="O64" s="48"/>
      <c r="P64" s="49"/>
      <c r="Q64" s="50"/>
      <c r="R64" s="47"/>
      <c r="S64" s="51">
        <f t="shared" si="8"/>
        <v>0</v>
      </c>
      <c r="T64" s="51">
        <f t="shared" si="9"/>
        <v>0</v>
      </c>
      <c r="U64" s="48">
        <f t="shared" si="10"/>
        <v>34.4</v>
      </c>
      <c r="V64" s="48">
        <f t="shared" si="11"/>
        <v>68433.64</v>
      </c>
      <c r="X64" s="70">
        <f t="shared" si="2"/>
        <v>41060.18</v>
      </c>
      <c r="Y64" s="72">
        <f t="shared" si="3"/>
        <v>27373.46</v>
      </c>
    </row>
    <row r="65" spans="1:25">
      <c r="A65" s="5" t="s">
        <v>116</v>
      </c>
      <c r="B65" s="99" t="s">
        <v>101</v>
      </c>
      <c r="C65" s="5" t="s">
        <v>2</v>
      </c>
      <c r="D65" s="100">
        <v>1</v>
      </c>
      <c r="E65" s="100">
        <v>6363.68</v>
      </c>
      <c r="F65" s="12">
        <f t="shared" si="15"/>
        <v>6363.68</v>
      </c>
      <c r="G65" s="26">
        <f t="shared" si="14"/>
        <v>3.3956341154936288E-3</v>
      </c>
      <c r="H65" s="12">
        <v>4372.5</v>
      </c>
      <c r="I65" s="26">
        <v>0.1875</v>
      </c>
      <c r="J65" s="27">
        <f t="shared" si="0"/>
        <v>819.84375</v>
      </c>
      <c r="K65" s="27">
        <f t="shared" si="1"/>
        <v>3552.65625</v>
      </c>
      <c r="N65" s="48"/>
      <c r="O65" s="48"/>
      <c r="P65" s="49"/>
      <c r="Q65" s="50"/>
      <c r="R65" s="47"/>
      <c r="S65" s="51">
        <f t="shared" si="8"/>
        <v>0</v>
      </c>
      <c r="T65" s="51">
        <f t="shared" si="9"/>
        <v>0</v>
      </c>
      <c r="U65" s="48">
        <f t="shared" si="10"/>
        <v>1</v>
      </c>
      <c r="V65" s="48">
        <f t="shared" si="11"/>
        <v>6363.68</v>
      </c>
      <c r="X65" s="70">
        <f t="shared" si="2"/>
        <v>3818.21</v>
      </c>
      <c r="Y65" s="72">
        <f t="shared" si="3"/>
        <v>2545.4699999999998</v>
      </c>
    </row>
    <row r="66" spans="1:25">
      <c r="A66" s="5" t="s">
        <v>117</v>
      </c>
      <c r="B66" s="99" t="s">
        <v>102</v>
      </c>
      <c r="C66" s="5" t="s">
        <v>2</v>
      </c>
      <c r="D66" s="100">
        <v>2</v>
      </c>
      <c r="E66" s="100">
        <v>3905.1</v>
      </c>
      <c r="F66" s="12">
        <f t="shared" si="15"/>
        <v>7810.2</v>
      </c>
      <c r="G66" s="26">
        <f t="shared" si="14"/>
        <v>4.1674913837321075E-3</v>
      </c>
      <c r="H66" s="12">
        <v>2561.04</v>
      </c>
      <c r="I66" s="26">
        <v>0.1875</v>
      </c>
      <c r="J66" s="27">
        <f t="shared" si="0"/>
        <v>480.19499999999999</v>
      </c>
      <c r="K66" s="27">
        <f t="shared" si="1"/>
        <v>2080.8449999999998</v>
      </c>
      <c r="N66" s="48"/>
      <c r="O66" s="48"/>
      <c r="P66" s="49"/>
      <c r="Q66" s="50"/>
      <c r="R66" s="47"/>
      <c r="S66" s="51">
        <f t="shared" si="8"/>
        <v>0</v>
      </c>
      <c r="T66" s="51">
        <f t="shared" si="9"/>
        <v>0</v>
      </c>
      <c r="U66" s="48">
        <f t="shared" si="10"/>
        <v>2</v>
      </c>
      <c r="V66" s="48">
        <f t="shared" si="11"/>
        <v>7810.2</v>
      </c>
      <c r="X66" s="70">
        <f t="shared" si="2"/>
        <v>4686.12</v>
      </c>
      <c r="Y66" s="72">
        <f t="shared" si="3"/>
        <v>3124.08</v>
      </c>
    </row>
    <row r="67" spans="1:25">
      <c r="A67" s="5" t="s">
        <v>118</v>
      </c>
      <c r="B67" s="99" t="s">
        <v>103</v>
      </c>
      <c r="C67" s="5" t="s">
        <v>2</v>
      </c>
      <c r="D67" s="100">
        <v>1</v>
      </c>
      <c r="E67" s="100">
        <v>3905.1</v>
      </c>
      <c r="F67" s="12">
        <f t="shared" si="15"/>
        <v>3905.1</v>
      </c>
      <c r="G67" s="26">
        <f t="shared" si="14"/>
        <v>2.0837456918660537E-3</v>
      </c>
      <c r="H67" s="12">
        <v>2735.51</v>
      </c>
      <c r="I67" s="26">
        <v>0.1875</v>
      </c>
      <c r="J67" s="27">
        <f t="shared" si="0"/>
        <v>512.90812500000004</v>
      </c>
      <c r="K67" s="27">
        <f t="shared" si="1"/>
        <v>2222.6018750000003</v>
      </c>
      <c r="N67" s="48"/>
      <c r="O67" s="48"/>
      <c r="P67" s="49"/>
      <c r="Q67" s="50"/>
      <c r="R67" s="47"/>
      <c r="S67" s="51">
        <f t="shared" si="8"/>
        <v>0</v>
      </c>
      <c r="T67" s="51">
        <f t="shared" si="9"/>
        <v>0</v>
      </c>
      <c r="U67" s="48">
        <f t="shared" si="10"/>
        <v>1</v>
      </c>
      <c r="V67" s="48">
        <f t="shared" si="11"/>
        <v>3905.1</v>
      </c>
      <c r="X67" s="70">
        <f t="shared" si="2"/>
        <v>2343.06</v>
      </c>
      <c r="Y67" s="72">
        <f t="shared" si="3"/>
        <v>1562.04</v>
      </c>
    </row>
    <row r="68" spans="1:25">
      <c r="A68" s="5" t="s">
        <v>119</v>
      </c>
      <c r="B68" s="99" t="s">
        <v>104</v>
      </c>
      <c r="C68" s="5" t="s">
        <v>2</v>
      </c>
      <c r="D68" s="100">
        <v>1</v>
      </c>
      <c r="E68" s="100">
        <v>7818.84</v>
      </c>
      <c r="F68" s="12">
        <f t="shared" si="15"/>
        <v>7818.84</v>
      </c>
      <c r="G68" s="26">
        <f t="shared" si="14"/>
        <v>4.1721016530664968E-3</v>
      </c>
      <c r="H68" s="12">
        <v>5449.24</v>
      </c>
      <c r="I68" s="26">
        <v>0.1875</v>
      </c>
      <c r="J68" s="27">
        <f t="shared" si="0"/>
        <v>1021.7325</v>
      </c>
      <c r="K68" s="27">
        <f t="shared" si="1"/>
        <v>4427.5074999999997</v>
      </c>
      <c r="N68" s="48"/>
      <c r="O68" s="48"/>
      <c r="P68" s="49"/>
      <c r="Q68" s="50"/>
      <c r="R68" s="47"/>
      <c r="S68" s="51">
        <f t="shared" si="8"/>
        <v>0</v>
      </c>
      <c r="T68" s="51">
        <f t="shared" si="9"/>
        <v>0</v>
      </c>
      <c r="U68" s="48">
        <f t="shared" si="10"/>
        <v>1</v>
      </c>
      <c r="V68" s="48">
        <f t="shared" si="11"/>
        <v>7818.84</v>
      </c>
      <c r="X68" s="70">
        <f t="shared" si="2"/>
        <v>4691.3</v>
      </c>
      <c r="Y68" s="72">
        <f t="shared" si="3"/>
        <v>3127.54</v>
      </c>
    </row>
    <row r="69" spans="1:25">
      <c r="A69" s="5" t="s">
        <v>120</v>
      </c>
      <c r="B69" s="99" t="s">
        <v>105</v>
      </c>
      <c r="C69" s="5" t="s">
        <v>550</v>
      </c>
      <c r="D69" s="100">
        <v>33.1</v>
      </c>
      <c r="E69" s="100">
        <v>204.49</v>
      </c>
      <c r="F69" s="12">
        <f t="shared" si="15"/>
        <v>6768.62</v>
      </c>
      <c r="G69" s="26">
        <f t="shared" ref="G69:G132" si="16">F69/$F$295</f>
        <v>3.6117084747838489E-3</v>
      </c>
      <c r="H69" s="12">
        <v>135.80000000000001</v>
      </c>
      <c r="I69" s="26">
        <v>0.1875</v>
      </c>
      <c r="J69" s="27">
        <f t="shared" si="0"/>
        <v>25.462500000000002</v>
      </c>
      <c r="K69" s="27">
        <f t="shared" si="1"/>
        <v>110.33750000000001</v>
      </c>
      <c r="N69" s="48"/>
      <c r="O69" s="48"/>
      <c r="P69" s="49"/>
      <c r="Q69" s="50"/>
      <c r="R69" s="47"/>
      <c r="S69" s="51">
        <f t="shared" si="8"/>
        <v>0</v>
      </c>
      <c r="T69" s="51">
        <f t="shared" si="9"/>
        <v>0</v>
      </c>
      <c r="U69" s="48">
        <f t="shared" si="10"/>
        <v>33.1</v>
      </c>
      <c r="V69" s="48">
        <f t="shared" si="11"/>
        <v>6768.62</v>
      </c>
      <c r="X69" s="70">
        <f t="shared" si="2"/>
        <v>4061.17</v>
      </c>
      <c r="Y69" s="72">
        <f t="shared" si="3"/>
        <v>2707.45</v>
      </c>
    </row>
    <row r="70" spans="1:25" ht="12" thickBot="1">
      <c r="A70" s="5" t="s">
        <v>121</v>
      </c>
      <c r="B70" s="99" t="s">
        <v>106</v>
      </c>
      <c r="C70" s="5" t="s">
        <v>550</v>
      </c>
      <c r="D70" s="100">
        <v>49.9</v>
      </c>
      <c r="E70" s="100">
        <v>192.65</v>
      </c>
      <c r="F70" s="12">
        <f t="shared" si="15"/>
        <v>9613.24</v>
      </c>
      <c r="G70" s="26">
        <f t="shared" si="16"/>
        <v>5.129586293532668E-3</v>
      </c>
      <c r="H70" s="12">
        <v>129.15</v>
      </c>
      <c r="I70" s="26">
        <v>0.1875</v>
      </c>
      <c r="J70" s="27">
        <f t="shared" si="0"/>
        <v>24.215625000000003</v>
      </c>
      <c r="K70" s="27">
        <f t="shared" si="1"/>
        <v>104.934375</v>
      </c>
      <c r="N70" s="48"/>
      <c r="O70" s="48"/>
      <c r="P70" s="49"/>
      <c r="Q70" s="50"/>
      <c r="R70" s="47"/>
      <c r="S70" s="51">
        <f t="shared" si="8"/>
        <v>0</v>
      </c>
      <c r="T70" s="51">
        <f t="shared" si="9"/>
        <v>0</v>
      </c>
      <c r="U70" s="48">
        <f t="shared" si="10"/>
        <v>49.9</v>
      </c>
      <c r="V70" s="48">
        <f t="shared" si="11"/>
        <v>9613.24</v>
      </c>
      <c r="X70" s="73">
        <f t="shared" si="2"/>
        <v>5767.94</v>
      </c>
      <c r="Y70" s="74">
        <f t="shared" si="3"/>
        <v>3845.3</v>
      </c>
    </row>
    <row r="71" spans="1:25" ht="12" thickBot="1">
      <c r="A71" s="13" t="s">
        <v>122</v>
      </c>
      <c r="B71" s="32" t="s">
        <v>107</v>
      </c>
      <c r="C71" s="13"/>
      <c r="D71" s="14"/>
      <c r="E71" s="20"/>
      <c r="F71" s="14">
        <f>SUM(F72:F77)</f>
        <v>50258.91</v>
      </c>
      <c r="G71" s="37">
        <f t="shared" si="16"/>
        <v>2.6817952726020777E-2</v>
      </c>
      <c r="H71" s="14"/>
      <c r="I71" s="26">
        <v>0.1875</v>
      </c>
      <c r="J71" s="27">
        <f t="shared" ref="J71:J134" si="17">H71*I71</f>
        <v>0</v>
      </c>
      <c r="K71" s="27">
        <f t="shared" ref="K71:K134" si="18">H71-J71</f>
        <v>0</v>
      </c>
      <c r="N71" s="52"/>
      <c r="O71" s="52"/>
      <c r="P71" s="53"/>
      <c r="Q71" s="54"/>
      <c r="R71" s="47"/>
      <c r="S71" s="55"/>
      <c r="T71" s="55"/>
      <c r="U71" s="52"/>
      <c r="V71" s="52"/>
      <c r="X71" s="79">
        <f t="shared" ref="X71:X134" si="19">ROUND(F71*$X$6,2)</f>
        <v>30155.35</v>
      </c>
      <c r="Y71" s="80">
        <f t="shared" ref="Y71:Y134" si="20">ROUND(F71*$Y$6,2)</f>
        <v>20103.560000000001</v>
      </c>
    </row>
    <row r="72" spans="1:25">
      <c r="A72" s="5" t="s">
        <v>123</v>
      </c>
      <c r="B72" s="99" t="s">
        <v>108</v>
      </c>
      <c r="C72" s="5" t="s">
        <v>2</v>
      </c>
      <c r="D72" s="100">
        <v>2</v>
      </c>
      <c r="E72" s="100">
        <v>1153.42</v>
      </c>
      <c r="F72" s="12">
        <f t="shared" si="15"/>
        <v>2306.84</v>
      </c>
      <c r="G72" s="26">
        <f t="shared" si="16"/>
        <v>1.2309205684423671E-3</v>
      </c>
      <c r="H72" s="12">
        <v>978.41</v>
      </c>
      <c r="I72" s="26">
        <v>0.1875</v>
      </c>
      <c r="J72" s="27">
        <f t="shared" si="17"/>
        <v>183.451875</v>
      </c>
      <c r="K72" s="27">
        <f t="shared" si="18"/>
        <v>794.958125</v>
      </c>
      <c r="N72" s="48"/>
      <c r="O72" s="48"/>
      <c r="P72" s="49"/>
      <c r="Q72" s="50"/>
      <c r="R72" s="47"/>
      <c r="S72" s="51">
        <f t="shared" ref="S72:S134" si="21">N72</f>
        <v>0</v>
      </c>
      <c r="T72" s="51">
        <f t="shared" ref="T72:T134" si="22">O72</f>
        <v>0</v>
      </c>
      <c r="U72" s="48">
        <f t="shared" ref="U72:U134" si="23">D72-S72</f>
        <v>2</v>
      </c>
      <c r="V72" s="48">
        <f t="shared" ref="V72:V134" si="24">F72-T72</f>
        <v>2306.84</v>
      </c>
      <c r="X72" s="77">
        <f t="shared" si="19"/>
        <v>1384.1</v>
      </c>
      <c r="Y72" s="78">
        <f t="shared" si="20"/>
        <v>922.74</v>
      </c>
    </row>
    <row r="73" spans="1:25">
      <c r="A73" s="109" t="s">
        <v>124</v>
      </c>
      <c r="B73" s="110" t="s">
        <v>109</v>
      </c>
      <c r="C73" s="109" t="s">
        <v>2</v>
      </c>
      <c r="D73" s="51">
        <v>1</v>
      </c>
      <c r="E73" s="100">
        <v>839.06</v>
      </c>
      <c r="F73" s="12">
        <f t="shared" si="15"/>
        <v>839.06</v>
      </c>
      <c r="G73" s="26">
        <f t="shared" si="16"/>
        <v>4.4771904950375945E-4</v>
      </c>
      <c r="H73" s="12">
        <v>580.79</v>
      </c>
      <c r="I73" s="26">
        <v>0.1875</v>
      </c>
      <c r="J73" s="27">
        <f t="shared" si="17"/>
        <v>108.89812499999999</v>
      </c>
      <c r="K73" s="27">
        <f t="shared" si="18"/>
        <v>471.89187499999997</v>
      </c>
      <c r="N73" s="48"/>
      <c r="O73" s="48"/>
      <c r="P73" s="49"/>
      <c r="Q73" s="50"/>
      <c r="R73" s="47"/>
      <c r="S73" s="51">
        <f t="shared" si="21"/>
        <v>0</v>
      </c>
      <c r="T73" s="51">
        <f t="shared" si="22"/>
        <v>0</v>
      </c>
      <c r="U73" s="48">
        <f t="shared" si="23"/>
        <v>1</v>
      </c>
      <c r="V73" s="48">
        <f t="shared" si="24"/>
        <v>839.06</v>
      </c>
      <c r="X73" s="70">
        <f t="shared" si="19"/>
        <v>503.44</v>
      </c>
      <c r="Y73" s="72">
        <f t="shared" si="20"/>
        <v>335.62</v>
      </c>
    </row>
    <row r="74" spans="1:25">
      <c r="A74" s="109" t="s">
        <v>137</v>
      </c>
      <c r="B74" s="110" t="s">
        <v>125</v>
      </c>
      <c r="C74" s="109" t="s">
        <v>550</v>
      </c>
      <c r="D74" s="51">
        <v>8.5</v>
      </c>
      <c r="E74" s="51">
        <v>931.01</v>
      </c>
      <c r="F74" s="119">
        <f t="shared" si="15"/>
        <v>7913.59</v>
      </c>
      <c r="G74" s="26">
        <f t="shared" si="16"/>
        <v>4.2226598729083213E-3</v>
      </c>
      <c r="H74" s="12">
        <v>684.53</v>
      </c>
      <c r="I74" s="26">
        <v>0.1875</v>
      </c>
      <c r="J74" s="27">
        <f t="shared" si="17"/>
        <v>128.34937500000001</v>
      </c>
      <c r="K74" s="27">
        <f t="shared" si="18"/>
        <v>556.18062499999996</v>
      </c>
      <c r="N74" s="56"/>
      <c r="O74" s="56"/>
      <c r="P74" s="57"/>
      <c r="Q74" s="58"/>
      <c r="R74" s="47"/>
      <c r="S74" s="51">
        <f t="shared" si="21"/>
        <v>0</v>
      </c>
      <c r="T74" s="51">
        <f t="shared" si="22"/>
        <v>0</v>
      </c>
      <c r="U74" s="48">
        <f t="shared" si="23"/>
        <v>8.5</v>
      </c>
      <c r="V74" s="48">
        <f t="shared" si="24"/>
        <v>7913.59</v>
      </c>
      <c r="X74" s="70">
        <f t="shared" si="19"/>
        <v>4748.1499999999996</v>
      </c>
      <c r="Y74" s="72">
        <f t="shared" si="20"/>
        <v>3165.44</v>
      </c>
    </row>
    <row r="75" spans="1:25">
      <c r="A75" s="109" t="s">
        <v>138</v>
      </c>
      <c r="B75" s="110" t="s">
        <v>126</v>
      </c>
      <c r="C75" s="109" t="s">
        <v>550</v>
      </c>
      <c r="D75" s="51">
        <v>9.5</v>
      </c>
      <c r="E75" s="51">
        <v>1556.52</v>
      </c>
      <c r="F75" s="119">
        <f t="shared" si="15"/>
        <v>14786.94</v>
      </c>
      <c r="G75" s="26">
        <f t="shared" si="16"/>
        <v>7.8902518554920045E-3</v>
      </c>
      <c r="H75" s="12">
        <v>1624.26</v>
      </c>
      <c r="I75" s="26">
        <v>0.1875</v>
      </c>
      <c r="J75" s="27">
        <f t="shared" si="17"/>
        <v>304.54874999999998</v>
      </c>
      <c r="K75" s="27">
        <f t="shared" si="18"/>
        <v>1319.7112500000001</v>
      </c>
      <c r="N75" s="56"/>
      <c r="O75" s="56"/>
      <c r="P75" s="57"/>
      <c r="Q75" s="58"/>
      <c r="R75" s="47"/>
      <c r="S75" s="51">
        <f t="shared" si="21"/>
        <v>0</v>
      </c>
      <c r="T75" s="51">
        <f t="shared" si="22"/>
        <v>0</v>
      </c>
      <c r="U75" s="48">
        <f t="shared" si="23"/>
        <v>9.5</v>
      </c>
      <c r="V75" s="48">
        <f t="shared" si="24"/>
        <v>14786.94</v>
      </c>
      <c r="X75" s="70">
        <f t="shared" si="19"/>
        <v>8872.16</v>
      </c>
      <c r="Y75" s="72">
        <f t="shared" si="20"/>
        <v>5914.78</v>
      </c>
    </row>
    <row r="76" spans="1:25">
      <c r="A76" s="5" t="s">
        <v>139</v>
      </c>
      <c r="B76" s="99" t="s">
        <v>127</v>
      </c>
      <c r="C76" s="5" t="s">
        <v>444</v>
      </c>
      <c r="D76" s="100">
        <v>19.22</v>
      </c>
      <c r="E76" s="100">
        <v>1217.1600000000001</v>
      </c>
      <c r="F76" s="12">
        <f t="shared" si="15"/>
        <v>23393.82</v>
      </c>
      <c r="G76" s="26">
        <f t="shared" si="16"/>
        <v>1.2482848490765901E-2</v>
      </c>
      <c r="H76" s="12">
        <v>627</v>
      </c>
      <c r="I76" s="26">
        <v>0.1875</v>
      </c>
      <c r="J76" s="27">
        <f t="shared" si="17"/>
        <v>117.5625</v>
      </c>
      <c r="K76" s="27">
        <f t="shared" si="18"/>
        <v>509.4375</v>
      </c>
      <c r="N76" s="48"/>
      <c r="O76" s="48"/>
      <c r="P76" s="49"/>
      <c r="Q76" s="50"/>
      <c r="R76" s="47"/>
      <c r="S76" s="51">
        <f t="shared" si="21"/>
        <v>0</v>
      </c>
      <c r="T76" s="51">
        <f t="shared" si="22"/>
        <v>0</v>
      </c>
      <c r="U76" s="48">
        <f t="shared" si="23"/>
        <v>19.22</v>
      </c>
      <c r="V76" s="48">
        <f t="shared" si="24"/>
        <v>23393.82</v>
      </c>
      <c r="X76" s="70">
        <f t="shared" si="19"/>
        <v>14036.29</v>
      </c>
      <c r="Y76" s="72">
        <f t="shared" si="20"/>
        <v>9357.5300000000007</v>
      </c>
    </row>
    <row r="77" spans="1:25" ht="12" thickBot="1">
      <c r="A77" s="101" t="s">
        <v>140</v>
      </c>
      <c r="B77" s="102" t="s">
        <v>128</v>
      </c>
      <c r="C77" s="101" t="s">
        <v>2</v>
      </c>
      <c r="D77" s="103">
        <v>1</v>
      </c>
      <c r="E77" s="103">
        <v>1018.66</v>
      </c>
      <c r="F77" s="16">
        <f t="shared" si="15"/>
        <v>1018.66</v>
      </c>
      <c r="G77" s="26">
        <f t="shared" si="16"/>
        <v>5.4355288890842082E-4</v>
      </c>
      <c r="H77" s="12">
        <v>846.5</v>
      </c>
      <c r="I77" s="26">
        <v>0.1875</v>
      </c>
      <c r="J77" s="27">
        <f t="shared" si="17"/>
        <v>158.71875</v>
      </c>
      <c r="K77" s="27">
        <f t="shared" si="18"/>
        <v>687.78125</v>
      </c>
      <c r="N77" s="48"/>
      <c r="O77" s="48"/>
      <c r="P77" s="49"/>
      <c r="Q77" s="50"/>
      <c r="R77" s="47"/>
      <c r="S77" s="51">
        <f t="shared" si="21"/>
        <v>0</v>
      </c>
      <c r="T77" s="51">
        <f t="shared" si="22"/>
        <v>0</v>
      </c>
      <c r="U77" s="48">
        <f t="shared" si="23"/>
        <v>1</v>
      </c>
      <c r="V77" s="48">
        <f t="shared" si="24"/>
        <v>1018.66</v>
      </c>
      <c r="X77" s="73">
        <f t="shared" si="19"/>
        <v>611.20000000000005</v>
      </c>
      <c r="Y77" s="74">
        <f t="shared" si="20"/>
        <v>407.46</v>
      </c>
    </row>
    <row r="78" spans="1:25" ht="12" thickBot="1">
      <c r="A78" s="9" t="s">
        <v>141</v>
      </c>
      <c r="B78" s="30" t="s">
        <v>129</v>
      </c>
      <c r="C78" s="10"/>
      <c r="D78" s="17"/>
      <c r="E78" s="35"/>
      <c r="F78" s="18">
        <f>F79+F81</f>
        <v>106242.6</v>
      </c>
      <c r="G78" s="39">
        <f t="shared" si="16"/>
        <v>5.6690625090944767E-2</v>
      </c>
      <c r="H78" s="38"/>
      <c r="I78" s="26">
        <v>0.1875</v>
      </c>
      <c r="J78" s="27">
        <f t="shared" si="17"/>
        <v>0</v>
      </c>
      <c r="K78" s="27">
        <f t="shared" si="18"/>
        <v>0</v>
      </c>
      <c r="N78" s="65"/>
      <c r="O78" s="65"/>
      <c r="P78" s="66"/>
      <c r="Q78" s="67"/>
      <c r="R78" s="47"/>
      <c r="S78" s="68"/>
      <c r="T78" s="68"/>
      <c r="U78" s="65"/>
      <c r="V78" s="65"/>
      <c r="X78" s="81">
        <f t="shared" si="19"/>
        <v>63745.56</v>
      </c>
      <c r="Y78" s="82">
        <f t="shared" si="20"/>
        <v>42497.04</v>
      </c>
    </row>
    <row r="79" spans="1:25" ht="12" thickBot="1">
      <c r="A79" s="11" t="s">
        <v>142</v>
      </c>
      <c r="B79" s="31" t="s">
        <v>130</v>
      </c>
      <c r="C79" s="11"/>
      <c r="D79" s="19"/>
      <c r="E79" s="34"/>
      <c r="F79" s="19">
        <f>F80</f>
        <v>35265.629999999997</v>
      </c>
      <c r="G79" s="37">
        <f t="shared" si="16"/>
        <v>1.8817598674410962E-2</v>
      </c>
      <c r="H79" s="19"/>
      <c r="I79" s="26">
        <v>0.1875</v>
      </c>
      <c r="J79" s="27">
        <f t="shared" si="17"/>
        <v>0</v>
      </c>
      <c r="K79" s="27">
        <f t="shared" si="18"/>
        <v>0</v>
      </c>
      <c r="N79" s="52"/>
      <c r="O79" s="52"/>
      <c r="P79" s="53"/>
      <c r="Q79" s="54"/>
      <c r="R79" s="47"/>
      <c r="S79" s="55"/>
      <c r="T79" s="55"/>
      <c r="U79" s="52"/>
      <c r="V79" s="52"/>
      <c r="X79" s="83">
        <f t="shared" si="19"/>
        <v>21159.38</v>
      </c>
      <c r="Y79" s="84">
        <f t="shared" si="20"/>
        <v>14106.25</v>
      </c>
    </row>
    <row r="80" spans="1:25" ht="12" thickBot="1">
      <c r="A80" s="5" t="s">
        <v>143</v>
      </c>
      <c r="B80" s="99" t="s">
        <v>131</v>
      </c>
      <c r="C80" s="5" t="s">
        <v>444</v>
      </c>
      <c r="D80" s="100">
        <v>838.46</v>
      </c>
      <c r="E80" s="100">
        <v>42.06</v>
      </c>
      <c r="F80" s="12">
        <f t="shared" si="15"/>
        <v>35265.629999999997</v>
      </c>
      <c r="G80" s="26">
        <f t="shared" si="16"/>
        <v>1.8817598674410962E-2</v>
      </c>
      <c r="H80" s="12">
        <v>26.77</v>
      </c>
      <c r="I80" s="26">
        <v>0.1875</v>
      </c>
      <c r="J80" s="27">
        <f t="shared" si="17"/>
        <v>5.0193750000000001</v>
      </c>
      <c r="K80" s="27">
        <f t="shared" si="18"/>
        <v>21.750624999999999</v>
      </c>
      <c r="N80" s="48">
        <f t="shared" ref="N80:N134" si="25">ROUND(D80*P80,2)</f>
        <v>0</v>
      </c>
      <c r="O80" s="48">
        <f t="shared" ref="O80:O134" si="26">ROUND(F80*P80,2)</f>
        <v>0</v>
      </c>
      <c r="P80" s="49">
        <v>0</v>
      </c>
      <c r="Q80" s="50">
        <f t="shared" ref="Q80:Q134" si="27">P80</f>
        <v>0</v>
      </c>
      <c r="R80" s="47"/>
      <c r="S80" s="51">
        <f t="shared" si="21"/>
        <v>0</v>
      </c>
      <c r="T80" s="51">
        <f t="shared" si="22"/>
        <v>0</v>
      </c>
      <c r="U80" s="48">
        <f t="shared" si="23"/>
        <v>838.46</v>
      </c>
      <c r="V80" s="48">
        <f t="shared" si="24"/>
        <v>35265.629999999997</v>
      </c>
      <c r="X80" s="75">
        <f t="shared" si="19"/>
        <v>21159.38</v>
      </c>
      <c r="Y80" s="76">
        <f t="shared" si="20"/>
        <v>14106.25</v>
      </c>
    </row>
    <row r="81" spans="1:25" ht="12" thickBot="1">
      <c r="A81" s="13" t="s">
        <v>144</v>
      </c>
      <c r="B81" s="32" t="s">
        <v>129</v>
      </c>
      <c r="C81" s="13"/>
      <c r="D81" s="14"/>
      <c r="E81" s="20"/>
      <c r="F81" s="14">
        <f>F82</f>
        <v>70976.97</v>
      </c>
      <c r="G81" s="37">
        <f t="shared" si="16"/>
        <v>3.7873026416533798E-2</v>
      </c>
      <c r="H81" s="14"/>
      <c r="I81" s="26">
        <v>0.1875</v>
      </c>
      <c r="J81" s="27">
        <f t="shared" si="17"/>
        <v>0</v>
      </c>
      <c r="K81" s="27">
        <f t="shared" si="18"/>
        <v>0</v>
      </c>
      <c r="N81" s="52"/>
      <c r="O81" s="52"/>
      <c r="P81" s="53"/>
      <c r="Q81" s="54"/>
      <c r="R81" s="47"/>
      <c r="S81" s="55"/>
      <c r="T81" s="55"/>
      <c r="U81" s="52"/>
      <c r="V81" s="52"/>
      <c r="X81" s="79">
        <f t="shared" si="19"/>
        <v>42586.18</v>
      </c>
      <c r="Y81" s="80">
        <f t="shared" si="20"/>
        <v>28390.79</v>
      </c>
    </row>
    <row r="82" spans="1:25" ht="12" thickBot="1">
      <c r="A82" s="101" t="s">
        <v>145</v>
      </c>
      <c r="B82" s="102" t="s">
        <v>132</v>
      </c>
      <c r="C82" s="101" t="s">
        <v>444</v>
      </c>
      <c r="D82" s="103">
        <v>890.44</v>
      </c>
      <c r="E82" s="103">
        <v>79.709999999999994</v>
      </c>
      <c r="F82" s="16">
        <f t="shared" si="15"/>
        <v>70976.97</v>
      </c>
      <c r="G82" s="26">
        <f t="shared" si="16"/>
        <v>3.7873026416533798E-2</v>
      </c>
      <c r="H82" s="12">
        <v>54.77</v>
      </c>
      <c r="I82" s="26">
        <v>0.1875</v>
      </c>
      <c r="J82" s="27">
        <f t="shared" si="17"/>
        <v>10.269375</v>
      </c>
      <c r="K82" s="27">
        <f t="shared" si="18"/>
        <v>44.500624999999999</v>
      </c>
      <c r="N82" s="48">
        <f t="shared" si="25"/>
        <v>0</v>
      </c>
      <c r="O82" s="48">
        <f t="shared" si="26"/>
        <v>0</v>
      </c>
      <c r="P82" s="49">
        <v>0</v>
      </c>
      <c r="Q82" s="50">
        <f t="shared" si="27"/>
        <v>0</v>
      </c>
      <c r="R82" s="47"/>
      <c r="S82" s="51">
        <f t="shared" si="21"/>
        <v>0</v>
      </c>
      <c r="T82" s="51">
        <f t="shared" si="22"/>
        <v>0</v>
      </c>
      <c r="U82" s="48">
        <f t="shared" si="23"/>
        <v>890.44</v>
      </c>
      <c r="V82" s="48">
        <f t="shared" si="24"/>
        <v>70976.97</v>
      </c>
      <c r="X82" s="75">
        <f t="shared" si="19"/>
        <v>42586.18</v>
      </c>
      <c r="Y82" s="76">
        <f t="shared" si="20"/>
        <v>28390.79</v>
      </c>
    </row>
    <row r="83" spans="1:25" ht="12" thickBot="1">
      <c r="A83" s="9" t="s">
        <v>146</v>
      </c>
      <c r="B83" s="30" t="s">
        <v>133</v>
      </c>
      <c r="C83" s="10"/>
      <c r="D83" s="17"/>
      <c r="E83" s="35"/>
      <c r="F83" s="18">
        <f>F84+F90+F97+F103+F107+F111+F114+F118+F123+F135+F138+F151</f>
        <v>361340.21</v>
      </c>
      <c r="G83" s="39">
        <f t="shared" si="16"/>
        <v>0.19280968627832198</v>
      </c>
      <c r="H83" s="38"/>
      <c r="I83" s="26">
        <v>0.1875</v>
      </c>
      <c r="J83" s="27">
        <f t="shared" si="17"/>
        <v>0</v>
      </c>
      <c r="K83" s="27">
        <f t="shared" si="18"/>
        <v>0</v>
      </c>
      <c r="N83" s="65"/>
      <c r="O83" s="65"/>
      <c r="P83" s="66"/>
      <c r="Q83" s="67"/>
      <c r="R83" s="47"/>
      <c r="S83" s="68"/>
      <c r="T83" s="68"/>
      <c r="U83" s="65"/>
      <c r="V83" s="65"/>
      <c r="X83" s="81">
        <f t="shared" si="19"/>
        <v>216804.13</v>
      </c>
      <c r="Y83" s="82">
        <f t="shared" si="20"/>
        <v>144536.07999999999</v>
      </c>
    </row>
    <row r="84" spans="1:25" ht="12" thickBot="1">
      <c r="A84" s="11" t="s">
        <v>147</v>
      </c>
      <c r="B84" s="31" t="s">
        <v>134</v>
      </c>
      <c r="C84" s="11"/>
      <c r="D84" s="19"/>
      <c r="E84" s="34"/>
      <c r="F84" s="19">
        <f>SUM(F85:F89)</f>
        <v>24517.820000000003</v>
      </c>
      <c r="G84" s="37">
        <f t="shared" si="16"/>
        <v>1.3082610381026703E-2</v>
      </c>
      <c r="H84" s="19"/>
      <c r="I84" s="26">
        <v>0.1875</v>
      </c>
      <c r="J84" s="27">
        <f t="shared" si="17"/>
        <v>0</v>
      </c>
      <c r="K84" s="27">
        <f t="shared" si="18"/>
        <v>0</v>
      </c>
      <c r="N84" s="52"/>
      <c r="O84" s="52"/>
      <c r="P84" s="53"/>
      <c r="Q84" s="54"/>
      <c r="R84" s="47"/>
      <c r="S84" s="55"/>
      <c r="T84" s="55"/>
      <c r="U84" s="52"/>
      <c r="V84" s="52"/>
      <c r="X84" s="83">
        <f t="shared" si="19"/>
        <v>14710.69</v>
      </c>
      <c r="Y84" s="84">
        <f t="shared" si="20"/>
        <v>9807.1299999999992</v>
      </c>
    </row>
    <row r="85" spans="1:25">
      <c r="A85" s="5" t="s">
        <v>148</v>
      </c>
      <c r="B85" s="99" t="s">
        <v>135</v>
      </c>
      <c r="C85" s="5" t="s">
        <v>2</v>
      </c>
      <c r="D85" s="100">
        <v>1</v>
      </c>
      <c r="E85" s="100">
        <v>20718.72</v>
      </c>
      <c r="F85" s="12">
        <f t="shared" si="15"/>
        <v>20718.72</v>
      </c>
      <c r="G85" s="26">
        <f t="shared" si="16"/>
        <v>1.1055425863864958E-2</v>
      </c>
      <c r="H85" s="12">
        <v>15519.13</v>
      </c>
      <c r="I85" s="26">
        <v>0.1875</v>
      </c>
      <c r="J85" s="27">
        <f t="shared" si="17"/>
        <v>2909.836875</v>
      </c>
      <c r="K85" s="27">
        <f t="shared" si="18"/>
        <v>12609.293125</v>
      </c>
      <c r="N85" s="48">
        <f t="shared" si="25"/>
        <v>0</v>
      </c>
      <c r="O85" s="48">
        <f t="shared" si="26"/>
        <v>0</v>
      </c>
      <c r="P85" s="49">
        <v>0</v>
      </c>
      <c r="Q85" s="50">
        <f t="shared" si="27"/>
        <v>0</v>
      </c>
      <c r="R85" s="47"/>
      <c r="S85" s="51">
        <f t="shared" si="21"/>
        <v>0</v>
      </c>
      <c r="T85" s="51">
        <f t="shared" si="22"/>
        <v>0</v>
      </c>
      <c r="U85" s="48">
        <f t="shared" si="23"/>
        <v>1</v>
      </c>
      <c r="V85" s="48">
        <f t="shared" si="24"/>
        <v>20718.72</v>
      </c>
      <c r="X85" s="77">
        <f t="shared" si="19"/>
        <v>12431.23</v>
      </c>
      <c r="Y85" s="78">
        <f t="shared" si="20"/>
        <v>8287.49</v>
      </c>
    </row>
    <row r="86" spans="1:25">
      <c r="A86" s="5" t="s">
        <v>149</v>
      </c>
      <c r="B86" s="99" t="s">
        <v>136</v>
      </c>
      <c r="C86" s="5" t="s">
        <v>550</v>
      </c>
      <c r="D86" s="100">
        <v>7</v>
      </c>
      <c r="E86" s="100">
        <v>30.48</v>
      </c>
      <c r="F86" s="12">
        <f t="shared" si="15"/>
        <v>213.36</v>
      </c>
      <c r="G86" s="26">
        <f t="shared" si="16"/>
        <v>1.1384803995199643E-4</v>
      </c>
      <c r="H86" s="12">
        <v>25.49</v>
      </c>
      <c r="I86" s="26">
        <v>0.1875</v>
      </c>
      <c r="J86" s="27">
        <f t="shared" si="17"/>
        <v>4.7793749999999999</v>
      </c>
      <c r="K86" s="27">
        <f t="shared" si="18"/>
        <v>20.710625</v>
      </c>
      <c r="N86" s="48">
        <f t="shared" si="25"/>
        <v>0</v>
      </c>
      <c r="O86" s="48">
        <f t="shared" si="26"/>
        <v>0</v>
      </c>
      <c r="P86" s="49">
        <v>0</v>
      </c>
      <c r="Q86" s="50">
        <f t="shared" si="27"/>
        <v>0</v>
      </c>
      <c r="R86" s="47"/>
      <c r="S86" s="51">
        <f t="shared" si="21"/>
        <v>0</v>
      </c>
      <c r="T86" s="51">
        <f t="shared" si="22"/>
        <v>0</v>
      </c>
      <c r="U86" s="48">
        <f t="shared" si="23"/>
        <v>7</v>
      </c>
      <c r="V86" s="48">
        <f t="shared" si="24"/>
        <v>213.36</v>
      </c>
      <c r="X86" s="70">
        <f t="shared" si="19"/>
        <v>128.02000000000001</v>
      </c>
      <c r="Y86" s="72">
        <f t="shared" si="20"/>
        <v>85.34</v>
      </c>
    </row>
    <row r="87" spans="1:25">
      <c r="A87" s="5" t="s">
        <v>165</v>
      </c>
      <c r="B87" s="99" t="s">
        <v>150</v>
      </c>
      <c r="C87" s="5" t="s">
        <v>2</v>
      </c>
      <c r="D87" s="100">
        <v>2</v>
      </c>
      <c r="E87" s="100">
        <v>778.18</v>
      </c>
      <c r="F87" s="12">
        <f t="shared" si="15"/>
        <v>1556.36</v>
      </c>
      <c r="G87" s="26">
        <f t="shared" si="16"/>
        <v>8.3046745153585091E-4</v>
      </c>
      <c r="H87" s="12">
        <v>638.88</v>
      </c>
      <c r="I87" s="26">
        <v>0.1875</v>
      </c>
      <c r="J87" s="27">
        <f t="shared" si="17"/>
        <v>119.78999999999999</v>
      </c>
      <c r="K87" s="27">
        <f t="shared" si="18"/>
        <v>519.09</v>
      </c>
      <c r="N87" s="48">
        <f t="shared" si="25"/>
        <v>0</v>
      </c>
      <c r="O87" s="48">
        <f t="shared" si="26"/>
        <v>0</v>
      </c>
      <c r="P87" s="49">
        <v>0</v>
      </c>
      <c r="Q87" s="50">
        <f t="shared" si="27"/>
        <v>0</v>
      </c>
      <c r="R87" s="47"/>
      <c r="S87" s="51">
        <f t="shared" si="21"/>
        <v>0</v>
      </c>
      <c r="T87" s="51">
        <f t="shared" si="22"/>
        <v>0</v>
      </c>
      <c r="U87" s="48">
        <f t="shared" si="23"/>
        <v>2</v>
      </c>
      <c r="V87" s="48">
        <f t="shared" si="24"/>
        <v>1556.36</v>
      </c>
      <c r="X87" s="70">
        <f t="shared" si="19"/>
        <v>933.82</v>
      </c>
      <c r="Y87" s="72">
        <f t="shared" si="20"/>
        <v>622.54</v>
      </c>
    </row>
    <row r="88" spans="1:25">
      <c r="A88" s="5" t="s">
        <v>166</v>
      </c>
      <c r="B88" s="99" t="s">
        <v>151</v>
      </c>
      <c r="C88" s="5" t="s">
        <v>550</v>
      </c>
      <c r="D88" s="100">
        <v>7</v>
      </c>
      <c r="E88" s="100">
        <v>180.22</v>
      </c>
      <c r="F88" s="12">
        <f t="shared" si="15"/>
        <v>1261.54</v>
      </c>
      <c r="G88" s="26">
        <f t="shared" si="16"/>
        <v>6.7315268241957982E-4</v>
      </c>
      <c r="H88" s="12">
        <v>132.52000000000001</v>
      </c>
      <c r="I88" s="26">
        <v>0.1875</v>
      </c>
      <c r="J88" s="27">
        <f t="shared" si="17"/>
        <v>24.847500000000004</v>
      </c>
      <c r="K88" s="27">
        <f t="shared" si="18"/>
        <v>107.67250000000001</v>
      </c>
      <c r="N88" s="48">
        <f t="shared" si="25"/>
        <v>0</v>
      </c>
      <c r="O88" s="48">
        <f t="shared" si="26"/>
        <v>0</v>
      </c>
      <c r="P88" s="49">
        <v>0</v>
      </c>
      <c r="Q88" s="50">
        <f t="shared" si="27"/>
        <v>0</v>
      </c>
      <c r="R88" s="47"/>
      <c r="S88" s="51">
        <f t="shared" si="21"/>
        <v>0</v>
      </c>
      <c r="T88" s="51">
        <f t="shared" si="22"/>
        <v>0</v>
      </c>
      <c r="U88" s="48">
        <f t="shared" si="23"/>
        <v>7</v>
      </c>
      <c r="V88" s="48">
        <f t="shared" si="24"/>
        <v>1261.54</v>
      </c>
      <c r="X88" s="70">
        <f t="shared" si="19"/>
        <v>756.92</v>
      </c>
      <c r="Y88" s="72">
        <f t="shared" si="20"/>
        <v>504.62</v>
      </c>
    </row>
    <row r="89" spans="1:25" ht="12" thickBot="1">
      <c r="A89" s="5" t="s">
        <v>167</v>
      </c>
      <c r="B89" s="99" t="s">
        <v>152</v>
      </c>
      <c r="C89" s="5" t="s">
        <v>550</v>
      </c>
      <c r="D89" s="100">
        <v>4.2</v>
      </c>
      <c r="E89" s="100">
        <v>182.82</v>
      </c>
      <c r="F89" s="12">
        <f t="shared" si="15"/>
        <v>767.84</v>
      </c>
      <c r="G89" s="26">
        <f t="shared" si="16"/>
        <v>4.0971634325431632E-4</v>
      </c>
      <c r="H89" s="12">
        <v>161.13999999999999</v>
      </c>
      <c r="I89" s="26">
        <v>0.1875</v>
      </c>
      <c r="J89" s="27">
        <f t="shared" si="17"/>
        <v>30.213749999999997</v>
      </c>
      <c r="K89" s="27">
        <f t="shared" si="18"/>
        <v>130.92624999999998</v>
      </c>
      <c r="N89" s="48">
        <f t="shared" si="25"/>
        <v>0</v>
      </c>
      <c r="O89" s="48">
        <f t="shared" si="26"/>
        <v>0</v>
      </c>
      <c r="P89" s="49">
        <v>0</v>
      </c>
      <c r="Q89" s="50">
        <f t="shared" si="27"/>
        <v>0</v>
      </c>
      <c r="R89" s="47"/>
      <c r="S89" s="51">
        <f t="shared" si="21"/>
        <v>0</v>
      </c>
      <c r="T89" s="51">
        <f t="shared" si="22"/>
        <v>0</v>
      </c>
      <c r="U89" s="48">
        <f t="shared" si="23"/>
        <v>4.2</v>
      </c>
      <c r="V89" s="48">
        <f t="shared" si="24"/>
        <v>767.84</v>
      </c>
      <c r="X89" s="73">
        <f t="shared" si="19"/>
        <v>460.7</v>
      </c>
      <c r="Y89" s="74">
        <f t="shared" si="20"/>
        <v>307.14</v>
      </c>
    </row>
    <row r="90" spans="1:25" ht="12" thickBot="1">
      <c r="A90" s="13" t="s">
        <v>168</v>
      </c>
      <c r="B90" s="32" t="s">
        <v>153</v>
      </c>
      <c r="C90" s="13"/>
      <c r="D90" s="14"/>
      <c r="E90" s="20"/>
      <c r="F90" s="14">
        <f>SUM(F91:F96)</f>
        <v>19787.100000000002</v>
      </c>
      <c r="G90" s="37">
        <f t="shared" si="16"/>
        <v>1.0558317169732606E-2</v>
      </c>
      <c r="H90" s="14"/>
      <c r="I90" s="26">
        <v>0.1875</v>
      </c>
      <c r="J90" s="27">
        <f t="shared" si="17"/>
        <v>0</v>
      </c>
      <c r="K90" s="27">
        <f t="shared" si="18"/>
        <v>0</v>
      </c>
      <c r="N90" s="52"/>
      <c r="O90" s="52"/>
      <c r="P90" s="53"/>
      <c r="Q90" s="54"/>
      <c r="R90" s="47"/>
      <c r="S90" s="55"/>
      <c r="T90" s="55"/>
      <c r="U90" s="52"/>
      <c r="V90" s="52"/>
      <c r="X90" s="79">
        <f t="shared" si="19"/>
        <v>11872.26</v>
      </c>
      <c r="Y90" s="80">
        <f t="shared" si="20"/>
        <v>7914.84</v>
      </c>
    </row>
    <row r="91" spans="1:25">
      <c r="A91" s="5" t="s">
        <v>169</v>
      </c>
      <c r="B91" s="99" t="s">
        <v>154</v>
      </c>
      <c r="C91" s="5" t="s">
        <v>550</v>
      </c>
      <c r="D91" s="100">
        <v>128</v>
      </c>
      <c r="E91" s="100">
        <v>27.89</v>
      </c>
      <c r="F91" s="12">
        <f t="shared" si="15"/>
        <v>3569.92</v>
      </c>
      <c r="G91" s="26">
        <f t="shared" si="16"/>
        <v>1.9048949886831229E-3</v>
      </c>
      <c r="H91" s="20">
        <v>26.03</v>
      </c>
      <c r="I91" s="26">
        <v>0.1875</v>
      </c>
      <c r="J91" s="27">
        <f t="shared" si="17"/>
        <v>4.8806250000000002</v>
      </c>
      <c r="K91" s="27">
        <f t="shared" si="18"/>
        <v>21.149374999999999</v>
      </c>
      <c r="N91" s="48">
        <f t="shared" si="25"/>
        <v>0</v>
      </c>
      <c r="O91" s="48">
        <f t="shared" si="26"/>
        <v>0</v>
      </c>
      <c r="P91" s="49">
        <v>0</v>
      </c>
      <c r="Q91" s="50">
        <f t="shared" si="27"/>
        <v>0</v>
      </c>
      <c r="R91" s="47"/>
      <c r="S91" s="51">
        <f t="shared" si="21"/>
        <v>0</v>
      </c>
      <c r="T91" s="51">
        <f t="shared" si="22"/>
        <v>0</v>
      </c>
      <c r="U91" s="48">
        <f t="shared" si="23"/>
        <v>128</v>
      </c>
      <c r="V91" s="48">
        <f t="shared" si="24"/>
        <v>3569.92</v>
      </c>
      <c r="X91" s="77">
        <f t="shared" si="19"/>
        <v>2141.9499999999998</v>
      </c>
      <c r="Y91" s="78">
        <f t="shared" si="20"/>
        <v>1427.97</v>
      </c>
    </row>
    <row r="92" spans="1:25">
      <c r="A92" s="5" t="s">
        <v>170</v>
      </c>
      <c r="B92" s="99" t="s">
        <v>155</v>
      </c>
      <c r="C92" s="5" t="s">
        <v>550</v>
      </c>
      <c r="D92" s="100">
        <v>81</v>
      </c>
      <c r="E92" s="100">
        <v>41.23</v>
      </c>
      <c r="F92" s="12">
        <f t="shared" si="15"/>
        <v>3339.63</v>
      </c>
      <c r="G92" s="26">
        <f t="shared" si="16"/>
        <v>1.78201316865807E-3</v>
      </c>
      <c r="H92" s="12">
        <v>37.03</v>
      </c>
      <c r="I92" s="26">
        <v>0.1875</v>
      </c>
      <c r="J92" s="27">
        <f t="shared" si="17"/>
        <v>6.9431250000000002</v>
      </c>
      <c r="K92" s="27">
        <f t="shared" si="18"/>
        <v>30.086874999999999</v>
      </c>
      <c r="N92" s="48">
        <f t="shared" si="25"/>
        <v>0</v>
      </c>
      <c r="O92" s="48">
        <f t="shared" si="26"/>
        <v>0</v>
      </c>
      <c r="P92" s="49">
        <v>0</v>
      </c>
      <c r="Q92" s="50">
        <f t="shared" si="27"/>
        <v>0</v>
      </c>
      <c r="R92" s="47"/>
      <c r="S92" s="51">
        <f t="shared" si="21"/>
        <v>0</v>
      </c>
      <c r="T92" s="51">
        <f t="shared" si="22"/>
        <v>0</v>
      </c>
      <c r="U92" s="48">
        <f t="shared" si="23"/>
        <v>81</v>
      </c>
      <c r="V92" s="48">
        <f t="shared" si="24"/>
        <v>3339.63</v>
      </c>
      <c r="X92" s="70">
        <f t="shared" si="19"/>
        <v>2003.78</v>
      </c>
      <c r="Y92" s="72">
        <f t="shared" si="20"/>
        <v>1335.85</v>
      </c>
    </row>
    <row r="93" spans="1:25">
      <c r="A93" s="5" t="s">
        <v>171</v>
      </c>
      <c r="B93" s="99" t="s">
        <v>156</v>
      </c>
      <c r="C93" s="5" t="s">
        <v>550</v>
      </c>
      <c r="D93" s="100">
        <v>54</v>
      </c>
      <c r="E93" s="100">
        <v>60.53</v>
      </c>
      <c r="F93" s="12">
        <f t="shared" si="15"/>
        <v>3268.62</v>
      </c>
      <c r="G93" s="26">
        <f t="shared" si="16"/>
        <v>1.7441225175660597E-3</v>
      </c>
      <c r="H93" s="12">
        <v>52.64</v>
      </c>
      <c r="I93" s="26">
        <v>0.1875</v>
      </c>
      <c r="J93" s="27">
        <f t="shared" si="17"/>
        <v>9.870000000000001</v>
      </c>
      <c r="K93" s="27">
        <f t="shared" si="18"/>
        <v>42.769999999999996</v>
      </c>
      <c r="N93" s="48">
        <f t="shared" si="25"/>
        <v>0</v>
      </c>
      <c r="O93" s="48">
        <f t="shared" si="26"/>
        <v>0</v>
      </c>
      <c r="P93" s="49">
        <v>0</v>
      </c>
      <c r="Q93" s="50">
        <f t="shared" si="27"/>
        <v>0</v>
      </c>
      <c r="R93" s="47"/>
      <c r="S93" s="51">
        <f t="shared" si="21"/>
        <v>0</v>
      </c>
      <c r="T93" s="51">
        <f t="shared" si="22"/>
        <v>0</v>
      </c>
      <c r="U93" s="48">
        <f t="shared" si="23"/>
        <v>54</v>
      </c>
      <c r="V93" s="48">
        <f t="shared" si="24"/>
        <v>3268.62</v>
      </c>
      <c r="X93" s="70">
        <f t="shared" si="19"/>
        <v>1961.17</v>
      </c>
      <c r="Y93" s="72">
        <f t="shared" si="20"/>
        <v>1307.45</v>
      </c>
    </row>
    <row r="94" spans="1:25">
      <c r="A94" s="5" t="s">
        <v>172</v>
      </c>
      <c r="B94" s="99" t="s">
        <v>157</v>
      </c>
      <c r="C94" s="5" t="s">
        <v>550</v>
      </c>
      <c r="D94" s="100">
        <v>16.5</v>
      </c>
      <c r="E94" s="100">
        <v>87.46</v>
      </c>
      <c r="F94" s="12">
        <f t="shared" si="15"/>
        <v>1443.09</v>
      </c>
      <c r="G94" s="26">
        <f t="shared" si="16"/>
        <v>7.7002703400040542E-4</v>
      </c>
      <c r="H94" s="12">
        <v>72.31</v>
      </c>
      <c r="I94" s="26">
        <v>0.1875</v>
      </c>
      <c r="J94" s="27">
        <f t="shared" si="17"/>
        <v>13.558125</v>
      </c>
      <c r="K94" s="27">
        <f t="shared" si="18"/>
        <v>58.751874999999998</v>
      </c>
      <c r="N94" s="48">
        <f t="shared" si="25"/>
        <v>0</v>
      </c>
      <c r="O94" s="48">
        <f t="shared" si="26"/>
        <v>0</v>
      </c>
      <c r="P94" s="49">
        <v>0</v>
      </c>
      <c r="Q94" s="50">
        <f t="shared" si="27"/>
        <v>0</v>
      </c>
      <c r="R94" s="47"/>
      <c r="S94" s="51">
        <f t="shared" si="21"/>
        <v>0</v>
      </c>
      <c r="T94" s="51">
        <f t="shared" si="22"/>
        <v>0</v>
      </c>
      <c r="U94" s="48">
        <f t="shared" si="23"/>
        <v>16.5</v>
      </c>
      <c r="V94" s="48">
        <f t="shared" si="24"/>
        <v>1443.09</v>
      </c>
      <c r="X94" s="70">
        <f t="shared" si="19"/>
        <v>865.85</v>
      </c>
      <c r="Y94" s="72">
        <f t="shared" si="20"/>
        <v>577.24</v>
      </c>
    </row>
    <row r="95" spans="1:25">
      <c r="A95" s="5" t="s">
        <v>173</v>
      </c>
      <c r="B95" s="99" t="s">
        <v>158</v>
      </c>
      <c r="C95" s="5" t="s">
        <v>550</v>
      </c>
      <c r="D95" s="100">
        <v>44</v>
      </c>
      <c r="E95" s="100">
        <v>129.22</v>
      </c>
      <c r="F95" s="12">
        <f t="shared" si="15"/>
        <v>5685.68</v>
      </c>
      <c r="G95" s="26">
        <f t="shared" si="16"/>
        <v>3.0338560357811542E-3</v>
      </c>
      <c r="H95" s="12">
        <v>106.64</v>
      </c>
      <c r="I95" s="26">
        <v>0.1875</v>
      </c>
      <c r="J95" s="27">
        <f t="shared" si="17"/>
        <v>19.995000000000001</v>
      </c>
      <c r="K95" s="27">
        <f t="shared" si="18"/>
        <v>86.644999999999996</v>
      </c>
      <c r="N95" s="48">
        <f t="shared" si="25"/>
        <v>0</v>
      </c>
      <c r="O95" s="48">
        <f t="shared" si="26"/>
        <v>0</v>
      </c>
      <c r="P95" s="49">
        <v>0</v>
      </c>
      <c r="Q95" s="50">
        <f t="shared" si="27"/>
        <v>0</v>
      </c>
      <c r="R95" s="47"/>
      <c r="S95" s="51">
        <f t="shared" si="21"/>
        <v>0</v>
      </c>
      <c r="T95" s="51">
        <f t="shared" si="22"/>
        <v>0</v>
      </c>
      <c r="U95" s="48">
        <f t="shared" si="23"/>
        <v>44</v>
      </c>
      <c r="V95" s="48">
        <f t="shared" si="24"/>
        <v>5685.68</v>
      </c>
      <c r="X95" s="70">
        <f t="shared" si="19"/>
        <v>3411.41</v>
      </c>
      <c r="Y95" s="72">
        <f t="shared" si="20"/>
        <v>2274.27</v>
      </c>
    </row>
    <row r="96" spans="1:25" ht="12" thickBot="1">
      <c r="A96" s="5" t="s">
        <v>174</v>
      </c>
      <c r="B96" s="99" t="s">
        <v>159</v>
      </c>
      <c r="C96" s="5" t="s">
        <v>550</v>
      </c>
      <c r="D96" s="100">
        <v>16</v>
      </c>
      <c r="E96" s="100">
        <v>155.01</v>
      </c>
      <c r="F96" s="12">
        <f t="shared" si="15"/>
        <v>2480.16</v>
      </c>
      <c r="G96" s="26">
        <f t="shared" si="16"/>
        <v>1.3234034250437917E-3</v>
      </c>
      <c r="H96" s="12">
        <v>124.52</v>
      </c>
      <c r="I96" s="26">
        <v>0.1875</v>
      </c>
      <c r="J96" s="27">
        <f t="shared" si="17"/>
        <v>23.3475</v>
      </c>
      <c r="K96" s="27">
        <f t="shared" si="18"/>
        <v>101.1725</v>
      </c>
      <c r="N96" s="48">
        <f t="shared" si="25"/>
        <v>0</v>
      </c>
      <c r="O96" s="48">
        <f t="shared" si="26"/>
        <v>0</v>
      </c>
      <c r="P96" s="49">
        <v>0</v>
      </c>
      <c r="Q96" s="50">
        <f t="shared" si="27"/>
        <v>0</v>
      </c>
      <c r="R96" s="47"/>
      <c r="S96" s="51">
        <f t="shared" si="21"/>
        <v>0</v>
      </c>
      <c r="T96" s="51">
        <f t="shared" si="22"/>
        <v>0</v>
      </c>
      <c r="U96" s="48">
        <f t="shared" si="23"/>
        <v>16</v>
      </c>
      <c r="V96" s="48">
        <f t="shared" si="24"/>
        <v>2480.16</v>
      </c>
      <c r="X96" s="73">
        <f t="shared" si="19"/>
        <v>1488.1</v>
      </c>
      <c r="Y96" s="74">
        <f t="shared" si="20"/>
        <v>992.06</v>
      </c>
    </row>
    <row r="97" spans="1:25" ht="12" thickBot="1">
      <c r="A97" s="13" t="s">
        <v>175</v>
      </c>
      <c r="B97" s="32" t="s">
        <v>160</v>
      </c>
      <c r="C97" s="13"/>
      <c r="D97" s="14"/>
      <c r="E97" s="20"/>
      <c r="F97" s="14">
        <f>SUM(F98:F102)</f>
        <v>13937.27</v>
      </c>
      <c r="G97" s="37">
        <f t="shared" si="16"/>
        <v>7.4368713525579363E-3</v>
      </c>
      <c r="H97" s="14"/>
      <c r="I97" s="26">
        <v>0.1875</v>
      </c>
      <c r="J97" s="27">
        <f t="shared" si="17"/>
        <v>0</v>
      </c>
      <c r="K97" s="27">
        <f t="shared" si="18"/>
        <v>0</v>
      </c>
      <c r="N97" s="52"/>
      <c r="O97" s="52"/>
      <c r="P97" s="53"/>
      <c r="Q97" s="54"/>
      <c r="R97" s="47"/>
      <c r="S97" s="55"/>
      <c r="T97" s="55"/>
      <c r="U97" s="52"/>
      <c r="V97" s="52"/>
      <c r="X97" s="79">
        <f t="shared" si="19"/>
        <v>8362.36</v>
      </c>
      <c r="Y97" s="80">
        <f t="shared" si="20"/>
        <v>5574.91</v>
      </c>
    </row>
    <row r="98" spans="1:25">
      <c r="A98" s="5" t="s">
        <v>176</v>
      </c>
      <c r="B98" s="99" t="s">
        <v>161</v>
      </c>
      <c r="C98" s="5" t="s">
        <v>2</v>
      </c>
      <c r="D98" s="100">
        <v>1</v>
      </c>
      <c r="E98" s="100">
        <v>154.16</v>
      </c>
      <c r="F98" s="12">
        <f t="shared" si="15"/>
        <v>154.16</v>
      </c>
      <c r="G98" s="26">
        <f t="shared" si="16"/>
        <v>8.2259157475626953E-5</v>
      </c>
      <c r="H98" s="12">
        <v>128.51</v>
      </c>
      <c r="I98" s="26">
        <v>0.1875</v>
      </c>
      <c r="J98" s="27">
        <f t="shared" si="17"/>
        <v>24.095624999999998</v>
      </c>
      <c r="K98" s="27">
        <f t="shared" si="18"/>
        <v>104.41437499999999</v>
      </c>
      <c r="N98" s="48">
        <f t="shared" si="25"/>
        <v>0</v>
      </c>
      <c r="O98" s="48">
        <f t="shared" si="26"/>
        <v>0</v>
      </c>
      <c r="P98" s="49">
        <v>0</v>
      </c>
      <c r="Q98" s="50">
        <f t="shared" si="27"/>
        <v>0</v>
      </c>
      <c r="R98" s="47"/>
      <c r="S98" s="51">
        <f t="shared" si="21"/>
        <v>0</v>
      </c>
      <c r="T98" s="51">
        <f t="shared" si="22"/>
        <v>0</v>
      </c>
      <c r="U98" s="48">
        <f t="shared" si="23"/>
        <v>1</v>
      </c>
      <c r="V98" s="48">
        <f t="shared" si="24"/>
        <v>154.16</v>
      </c>
      <c r="X98" s="77">
        <f t="shared" si="19"/>
        <v>92.5</v>
      </c>
      <c r="Y98" s="78">
        <f t="shared" si="20"/>
        <v>61.66</v>
      </c>
    </row>
    <row r="99" spans="1:25">
      <c r="A99" s="5" t="s">
        <v>177</v>
      </c>
      <c r="B99" s="99" t="s">
        <v>162</v>
      </c>
      <c r="C99" s="5" t="s">
        <v>2</v>
      </c>
      <c r="D99" s="100">
        <v>20</v>
      </c>
      <c r="E99" s="100">
        <v>129.16999999999999</v>
      </c>
      <c r="F99" s="12">
        <f t="shared" si="15"/>
        <v>2583.4</v>
      </c>
      <c r="G99" s="26">
        <f t="shared" si="16"/>
        <v>1.378491874821839E-3</v>
      </c>
      <c r="H99" s="12">
        <v>115.87</v>
      </c>
      <c r="I99" s="26">
        <v>0.1875</v>
      </c>
      <c r="J99" s="27">
        <f t="shared" si="17"/>
        <v>21.725625000000001</v>
      </c>
      <c r="K99" s="27">
        <f t="shared" si="18"/>
        <v>94.144374999999997</v>
      </c>
      <c r="N99" s="48">
        <f t="shared" si="25"/>
        <v>0</v>
      </c>
      <c r="O99" s="48">
        <f t="shared" si="26"/>
        <v>0</v>
      </c>
      <c r="P99" s="49">
        <v>0</v>
      </c>
      <c r="Q99" s="50">
        <f t="shared" si="27"/>
        <v>0</v>
      </c>
      <c r="R99" s="47"/>
      <c r="S99" s="51">
        <f t="shared" si="21"/>
        <v>0</v>
      </c>
      <c r="T99" s="51">
        <f t="shared" si="22"/>
        <v>0</v>
      </c>
      <c r="U99" s="48">
        <f t="shared" si="23"/>
        <v>20</v>
      </c>
      <c r="V99" s="48">
        <f t="shared" si="24"/>
        <v>2583.4</v>
      </c>
      <c r="X99" s="70">
        <f t="shared" si="19"/>
        <v>1550.04</v>
      </c>
      <c r="Y99" s="72">
        <f t="shared" si="20"/>
        <v>1033.3599999999999</v>
      </c>
    </row>
    <row r="100" spans="1:25">
      <c r="A100" s="5" t="s">
        <v>178</v>
      </c>
      <c r="B100" s="99" t="s">
        <v>163</v>
      </c>
      <c r="C100" s="5" t="s">
        <v>2</v>
      </c>
      <c r="D100" s="100">
        <v>3</v>
      </c>
      <c r="E100" s="100">
        <v>158.13</v>
      </c>
      <c r="F100" s="12">
        <f t="shared" si="15"/>
        <v>474.39</v>
      </c>
      <c r="G100" s="26">
        <f t="shared" si="16"/>
        <v>2.5313260064129911E-4</v>
      </c>
      <c r="H100" s="12">
        <v>140.61000000000001</v>
      </c>
      <c r="I100" s="26">
        <v>0.1875</v>
      </c>
      <c r="J100" s="27">
        <f t="shared" si="17"/>
        <v>26.364375000000003</v>
      </c>
      <c r="K100" s="27">
        <f t="shared" si="18"/>
        <v>114.24562500000002</v>
      </c>
      <c r="N100" s="48">
        <f t="shared" si="25"/>
        <v>0</v>
      </c>
      <c r="O100" s="48">
        <f t="shared" si="26"/>
        <v>0</v>
      </c>
      <c r="P100" s="49">
        <v>0</v>
      </c>
      <c r="Q100" s="50">
        <f t="shared" si="27"/>
        <v>0</v>
      </c>
      <c r="R100" s="47"/>
      <c r="S100" s="51">
        <f t="shared" si="21"/>
        <v>0</v>
      </c>
      <c r="T100" s="51">
        <f t="shared" si="22"/>
        <v>0</v>
      </c>
      <c r="U100" s="48">
        <f t="shared" si="23"/>
        <v>3</v>
      </c>
      <c r="V100" s="48">
        <f t="shared" si="24"/>
        <v>474.39</v>
      </c>
      <c r="X100" s="70">
        <f t="shared" si="19"/>
        <v>284.63</v>
      </c>
      <c r="Y100" s="72">
        <f t="shared" si="20"/>
        <v>189.76</v>
      </c>
    </row>
    <row r="101" spans="1:25">
      <c r="A101" s="5" t="s">
        <v>179</v>
      </c>
      <c r="B101" s="99" t="s">
        <v>164</v>
      </c>
      <c r="C101" s="5" t="s">
        <v>2</v>
      </c>
      <c r="D101" s="100">
        <v>23</v>
      </c>
      <c r="E101" s="100">
        <v>124.42</v>
      </c>
      <c r="F101" s="12">
        <f t="shared" si="15"/>
        <v>2861.66</v>
      </c>
      <c r="G101" s="26">
        <f t="shared" si="16"/>
        <v>1.5269702943805309E-3</v>
      </c>
      <c r="H101" s="12">
        <v>117.46</v>
      </c>
      <c r="I101" s="26">
        <v>0.1875</v>
      </c>
      <c r="J101" s="27">
        <f t="shared" si="17"/>
        <v>22.02375</v>
      </c>
      <c r="K101" s="27">
        <f t="shared" si="18"/>
        <v>95.436250000000001</v>
      </c>
      <c r="N101" s="48">
        <f t="shared" si="25"/>
        <v>0</v>
      </c>
      <c r="O101" s="48">
        <f t="shared" si="26"/>
        <v>0</v>
      </c>
      <c r="P101" s="49">
        <v>0</v>
      </c>
      <c r="Q101" s="50">
        <f t="shared" si="27"/>
        <v>0</v>
      </c>
      <c r="R101" s="47"/>
      <c r="S101" s="51">
        <f t="shared" si="21"/>
        <v>0</v>
      </c>
      <c r="T101" s="51">
        <f t="shared" si="22"/>
        <v>0</v>
      </c>
      <c r="U101" s="48">
        <f t="shared" si="23"/>
        <v>23</v>
      </c>
      <c r="V101" s="48">
        <f t="shared" si="24"/>
        <v>2861.66</v>
      </c>
      <c r="X101" s="70">
        <f t="shared" si="19"/>
        <v>1717</v>
      </c>
      <c r="Y101" s="72">
        <f t="shared" si="20"/>
        <v>1144.6600000000001</v>
      </c>
    </row>
    <row r="102" spans="1:25" ht="12" thickBot="1">
      <c r="A102" s="5" t="s">
        <v>194</v>
      </c>
      <c r="B102" s="99" t="s">
        <v>180</v>
      </c>
      <c r="C102" s="5" t="s">
        <v>2</v>
      </c>
      <c r="D102" s="100">
        <v>14</v>
      </c>
      <c r="E102" s="100">
        <v>561.69000000000005</v>
      </c>
      <c r="F102" s="12">
        <f t="shared" si="15"/>
        <v>7863.66</v>
      </c>
      <c r="G102" s="26">
        <f t="shared" si="16"/>
        <v>4.1960174252386392E-3</v>
      </c>
      <c r="H102" s="12">
        <v>507.77</v>
      </c>
      <c r="I102" s="26">
        <v>0.1875</v>
      </c>
      <c r="J102" s="27">
        <f t="shared" si="17"/>
        <v>95.206874999999997</v>
      </c>
      <c r="K102" s="27">
        <f t="shared" si="18"/>
        <v>412.56312500000001</v>
      </c>
      <c r="N102" s="48">
        <f t="shared" si="25"/>
        <v>0</v>
      </c>
      <c r="O102" s="48">
        <f t="shared" si="26"/>
        <v>0</v>
      </c>
      <c r="P102" s="49">
        <v>0</v>
      </c>
      <c r="Q102" s="50">
        <f t="shared" si="27"/>
        <v>0</v>
      </c>
      <c r="R102" s="47"/>
      <c r="S102" s="51">
        <f t="shared" si="21"/>
        <v>0</v>
      </c>
      <c r="T102" s="51">
        <f t="shared" si="22"/>
        <v>0</v>
      </c>
      <c r="U102" s="48">
        <f t="shared" si="23"/>
        <v>14</v>
      </c>
      <c r="V102" s="48">
        <f t="shared" si="24"/>
        <v>7863.66</v>
      </c>
      <c r="X102" s="73">
        <f t="shared" si="19"/>
        <v>4718.2</v>
      </c>
      <c r="Y102" s="74">
        <f t="shared" si="20"/>
        <v>3145.46</v>
      </c>
    </row>
    <row r="103" spans="1:25" ht="12" thickBot="1">
      <c r="A103" s="13" t="s">
        <v>195</v>
      </c>
      <c r="B103" s="32" t="s">
        <v>181</v>
      </c>
      <c r="C103" s="13"/>
      <c r="D103" s="14"/>
      <c r="E103" s="20"/>
      <c r="F103" s="14">
        <f>F104+F105+F106</f>
        <v>1505.2</v>
      </c>
      <c r="G103" s="37">
        <f t="shared" si="16"/>
        <v>8.0316868080120463E-4</v>
      </c>
      <c r="H103" s="14"/>
      <c r="I103" s="26">
        <v>0.1875</v>
      </c>
      <c r="J103" s="27">
        <f t="shared" si="17"/>
        <v>0</v>
      </c>
      <c r="K103" s="27">
        <f t="shared" si="18"/>
        <v>0</v>
      </c>
      <c r="N103" s="52"/>
      <c r="O103" s="52"/>
      <c r="P103" s="53"/>
      <c r="Q103" s="54"/>
      <c r="R103" s="47"/>
      <c r="S103" s="55"/>
      <c r="T103" s="55"/>
      <c r="U103" s="52"/>
      <c r="V103" s="52"/>
      <c r="X103" s="79">
        <f t="shared" si="19"/>
        <v>903.12</v>
      </c>
      <c r="Y103" s="80">
        <f t="shared" si="20"/>
        <v>602.08000000000004</v>
      </c>
    </row>
    <row r="104" spans="1:25">
      <c r="A104" s="5" t="s">
        <v>196</v>
      </c>
      <c r="B104" s="99" t="s">
        <v>182</v>
      </c>
      <c r="C104" s="5" t="s">
        <v>2</v>
      </c>
      <c r="D104" s="100">
        <v>1</v>
      </c>
      <c r="E104" s="100">
        <v>657.32</v>
      </c>
      <c r="F104" s="12">
        <f t="shared" si="15"/>
        <v>657.32</v>
      </c>
      <c r="G104" s="26">
        <f t="shared" si="16"/>
        <v>3.5074331468525635E-4</v>
      </c>
      <c r="H104" s="12">
        <v>493.6</v>
      </c>
      <c r="I104" s="26">
        <v>0.1875</v>
      </c>
      <c r="J104" s="27">
        <f t="shared" si="17"/>
        <v>92.550000000000011</v>
      </c>
      <c r="K104" s="27">
        <f t="shared" si="18"/>
        <v>401.05</v>
      </c>
      <c r="N104" s="48">
        <f t="shared" si="25"/>
        <v>0</v>
      </c>
      <c r="O104" s="48">
        <f t="shared" si="26"/>
        <v>0</v>
      </c>
      <c r="P104" s="49">
        <v>0</v>
      </c>
      <c r="Q104" s="50">
        <f t="shared" si="27"/>
        <v>0</v>
      </c>
      <c r="R104" s="47"/>
      <c r="S104" s="51">
        <f t="shared" si="21"/>
        <v>0</v>
      </c>
      <c r="T104" s="51">
        <f t="shared" si="22"/>
        <v>0</v>
      </c>
      <c r="U104" s="48">
        <f t="shared" si="23"/>
        <v>1</v>
      </c>
      <c r="V104" s="48">
        <f t="shared" si="24"/>
        <v>657.32</v>
      </c>
      <c r="X104" s="77">
        <f t="shared" si="19"/>
        <v>394.39</v>
      </c>
      <c r="Y104" s="78">
        <f t="shared" si="20"/>
        <v>262.93</v>
      </c>
    </row>
    <row r="105" spans="1:25">
      <c r="A105" s="5" t="s">
        <v>197</v>
      </c>
      <c r="B105" s="99" t="s">
        <v>183</v>
      </c>
      <c r="C105" s="5" t="s">
        <v>2</v>
      </c>
      <c r="D105" s="100">
        <v>2</v>
      </c>
      <c r="E105" s="100">
        <v>204.04</v>
      </c>
      <c r="F105" s="12">
        <f t="shared" si="15"/>
        <v>408.08</v>
      </c>
      <c r="G105" s="26">
        <f t="shared" si="16"/>
        <v>2.1774985069183866E-4</v>
      </c>
      <c r="H105" s="12">
        <v>141.80000000000001</v>
      </c>
      <c r="I105" s="26">
        <v>0.1875</v>
      </c>
      <c r="J105" s="27">
        <f t="shared" si="17"/>
        <v>26.587500000000002</v>
      </c>
      <c r="K105" s="27">
        <f t="shared" si="18"/>
        <v>115.21250000000001</v>
      </c>
      <c r="N105" s="48">
        <f t="shared" si="25"/>
        <v>0</v>
      </c>
      <c r="O105" s="48">
        <f t="shared" si="26"/>
        <v>0</v>
      </c>
      <c r="P105" s="49">
        <v>0</v>
      </c>
      <c r="Q105" s="50">
        <f t="shared" si="27"/>
        <v>0</v>
      </c>
      <c r="R105" s="47"/>
      <c r="S105" s="51">
        <f t="shared" si="21"/>
        <v>0</v>
      </c>
      <c r="T105" s="51">
        <f t="shared" si="22"/>
        <v>0</v>
      </c>
      <c r="U105" s="48">
        <f t="shared" si="23"/>
        <v>2</v>
      </c>
      <c r="V105" s="48">
        <f t="shared" si="24"/>
        <v>408.08</v>
      </c>
      <c r="X105" s="70">
        <f t="shared" si="19"/>
        <v>244.85</v>
      </c>
      <c r="Y105" s="72">
        <f t="shared" si="20"/>
        <v>163.22999999999999</v>
      </c>
    </row>
    <row r="106" spans="1:25" ht="12" thickBot="1">
      <c r="A106" s="5" t="s">
        <v>198</v>
      </c>
      <c r="B106" s="99" t="s">
        <v>184</v>
      </c>
      <c r="C106" s="5" t="s">
        <v>2</v>
      </c>
      <c r="D106" s="100">
        <v>2</v>
      </c>
      <c r="E106" s="100">
        <v>219.9</v>
      </c>
      <c r="F106" s="12">
        <f t="shared" si="15"/>
        <v>439.8</v>
      </c>
      <c r="G106" s="26">
        <f t="shared" si="16"/>
        <v>2.3467551542410961E-4</v>
      </c>
      <c r="H106" s="12">
        <v>159.75</v>
      </c>
      <c r="I106" s="26">
        <v>0.1875</v>
      </c>
      <c r="J106" s="27">
        <f t="shared" si="17"/>
        <v>29.953125</v>
      </c>
      <c r="K106" s="27">
        <f t="shared" si="18"/>
        <v>129.796875</v>
      </c>
      <c r="N106" s="48">
        <f t="shared" si="25"/>
        <v>0</v>
      </c>
      <c r="O106" s="48">
        <f t="shared" si="26"/>
        <v>0</v>
      </c>
      <c r="P106" s="49">
        <v>0</v>
      </c>
      <c r="Q106" s="50">
        <f t="shared" si="27"/>
        <v>0</v>
      </c>
      <c r="R106" s="47"/>
      <c r="S106" s="51">
        <f t="shared" si="21"/>
        <v>0</v>
      </c>
      <c r="T106" s="51">
        <f t="shared" si="22"/>
        <v>0</v>
      </c>
      <c r="U106" s="48">
        <f t="shared" si="23"/>
        <v>2</v>
      </c>
      <c r="V106" s="48">
        <f t="shared" si="24"/>
        <v>439.8</v>
      </c>
      <c r="X106" s="73">
        <f t="shared" si="19"/>
        <v>263.88</v>
      </c>
      <c r="Y106" s="74">
        <f t="shared" si="20"/>
        <v>175.92</v>
      </c>
    </row>
    <row r="107" spans="1:25" ht="12" thickBot="1">
      <c r="A107" s="13" t="s">
        <v>199</v>
      </c>
      <c r="B107" s="32" t="s">
        <v>185</v>
      </c>
      <c r="C107" s="13"/>
      <c r="D107" s="14"/>
      <c r="E107" s="20"/>
      <c r="F107" s="14">
        <f>F108+F109+F110</f>
        <v>1781.76</v>
      </c>
      <c r="G107" s="37">
        <f t="shared" si="16"/>
        <v>9.5073998718067654E-4</v>
      </c>
      <c r="H107" s="14"/>
      <c r="I107" s="26">
        <v>0.1875</v>
      </c>
      <c r="J107" s="27">
        <f t="shared" si="17"/>
        <v>0</v>
      </c>
      <c r="K107" s="27">
        <f t="shared" si="18"/>
        <v>0</v>
      </c>
      <c r="N107" s="52"/>
      <c r="O107" s="52"/>
      <c r="P107" s="53"/>
      <c r="Q107" s="54"/>
      <c r="R107" s="47"/>
      <c r="S107" s="55"/>
      <c r="T107" s="55"/>
      <c r="U107" s="52"/>
      <c r="V107" s="52"/>
      <c r="X107" s="79">
        <f t="shared" si="19"/>
        <v>1069.06</v>
      </c>
      <c r="Y107" s="80">
        <f t="shared" si="20"/>
        <v>712.7</v>
      </c>
    </row>
    <row r="108" spans="1:25">
      <c r="A108" s="5" t="s">
        <v>200</v>
      </c>
      <c r="B108" s="99" t="s">
        <v>186</v>
      </c>
      <c r="C108" s="5" t="s">
        <v>2</v>
      </c>
      <c r="D108" s="100">
        <v>12</v>
      </c>
      <c r="E108" s="100">
        <v>104.73</v>
      </c>
      <c r="F108" s="12">
        <f t="shared" si="15"/>
        <v>1256.76</v>
      </c>
      <c r="G108" s="26">
        <f t="shared" si="16"/>
        <v>6.7060209359800821E-4</v>
      </c>
      <c r="H108" s="12">
        <v>83.23</v>
      </c>
      <c r="I108" s="26">
        <v>0.1875</v>
      </c>
      <c r="J108" s="27">
        <f t="shared" si="17"/>
        <v>15.605625</v>
      </c>
      <c r="K108" s="27">
        <f t="shared" si="18"/>
        <v>67.624375000000001</v>
      </c>
      <c r="N108" s="48">
        <f t="shared" si="25"/>
        <v>0</v>
      </c>
      <c r="O108" s="48">
        <f t="shared" si="26"/>
        <v>0</v>
      </c>
      <c r="P108" s="49">
        <v>0</v>
      </c>
      <c r="Q108" s="50">
        <f t="shared" si="27"/>
        <v>0</v>
      </c>
      <c r="R108" s="47"/>
      <c r="S108" s="51">
        <f t="shared" si="21"/>
        <v>0</v>
      </c>
      <c r="T108" s="51">
        <f t="shared" si="22"/>
        <v>0</v>
      </c>
      <c r="U108" s="48">
        <f t="shared" si="23"/>
        <v>12</v>
      </c>
      <c r="V108" s="48">
        <f t="shared" si="24"/>
        <v>1256.76</v>
      </c>
      <c r="X108" s="77">
        <f t="shared" si="19"/>
        <v>754.06</v>
      </c>
      <c r="Y108" s="78">
        <f t="shared" si="20"/>
        <v>502.7</v>
      </c>
    </row>
    <row r="109" spans="1:25">
      <c r="A109" s="5" t="s">
        <v>201</v>
      </c>
      <c r="B109" s="99" t="s">
        <v>187</v>
      </c>
      <c r="C109" s="5" t="s">
        <v>2</v>
      </c>
      <c r="D109" s="100">
        <v>2</v>
      </c>
      <c r="E109" s="100"/>
      <c r="F109" s="12">
        <f t="shared" si="15"/>
        <v>0</v>
      </c>
      <c r="G109" s="26">
        <f t="shared" si="16"/>
        <v>0</v>
      </c>
      <c r="H109" s="12">
        <v>1370.83</v>
      </c>
      <c r="I109" s="26">
        <v>0.1875</v>
      </c>
      <c r="J109" s="27">
        <f t="shared" si="17"/>
        <v>257.03062499999999</v>
      </c>
      <c r="K109" s="27">
        <f t="shared" si="18"/>
        <v>1113.7993750000001</v>
      </c>
      <c r="N109" s="48">
        <f t="shared" si="25"/>
        <v>0</v>
      </c>
      <c r="O109" s="48">
        <f t="shared" si="26"/>
        <v>0</v>
      </c>
      <c r="P109" s="49">
        <v>0</v>
      </c>
      <c r="Q109" s="50">
        <f t="shared" si="27"/>
        <v>0</v>
      </c>
      <c r="R109" s="47"/>
      <c r="S109" s="51">
        <f t="shared" si="21"/>
        <v>0</v>
      </c>
      <c r="T109" s="51">
        <f t="shared" si="22"/>
        <v>0</v>
      </c>
      <c r="U109" s="48">
        <f t="shared" si="23"/>
        <v>2</v>
      </c>
      <c r="V109" s="48">
        <f t="shared" si="24"/>
        <v>0</v>
      </c>
      <c r="X109" s="70">
        <f t="shared" si="19"/>
        <v>0</v>
      </c>
      <c r="Y109" s="72">
        <f t="shared" si="20"/>
        <v>0</v>
      </c>
    </row>
    <row r="110" spans="1:25" ht="12" thickBot="1">
      <c r="A110" s="5" t="s">
        <v>202</v>
      </c>
      <c r="B110" s="99" t="s">
        <v>188</v>
      </c>
      <c r="C110" s="5" t="s">
        <v>2</v>
      </c>
      <c r="D110" s="100">
        <v>7</v>
      </c>
      <c r="E110" s="100">
        <v>75</v>
      </c>
      <c r="F110" s="12">
        <f t="shared" si="15"/>
        <v>525</v>
      </c>
      <c r="G110" s="26">
        <f t="shared" si="16"/>
        <v>2.8013789358266838E-4</v>
      </c>
      <c r="H110" s="12">
        <v>73.739999999999995</v>
      </c>
      <c r="I110" s="26">
        <v>0.1875</v>
      </c>
      <c r="J110" s="27">
        <f t="shared" si="17"/>
        <v>13.826249999999998</v>
      </c>
      <c r="K110" s="27">
        <f t="shared" si="18"/>
        <v>59.913749999999993</v>
      </c>
      <c r="N110" s="48">
        <f t="shared" si="25"/>
        <v>0</v>
      </c>
      <c r="O110" s="48">
        <f t="shared" si="26"/>
        <v>0</v>
      </c>
      <c r="P110" s="49">
        <v>0</v>
      </c>
      <c r="Q110" s="50">
        <f t="shared" si="27"/>
        <v>0</v>
      </c>
      <c r="R110" s="47"/>
      <c r="S110" s="51">
        <f t="shared" si="21"/>
        <v>0</v>
      </c>
      <c r="T110" s="51">
        <f t="shared" si="22"/>
        <v>0</v>
      </c>
      <c r="U110" s="48">
        <f t="shared" si="23"/>
        <v>7</v>
      </c>
      <c r="V110" s="48">
        <f t="shared" si="24"/>
        <v>525</v>
      </c>
      <c r="X110" s="73">
        <f t="shared" si="19"/>
        <v>315</v>
      </c>
      <c r="Y110" s="74">
        <f t="shared" si="20"/>
        <v>210</v>
      </c>
    </row>
    <row r="111" spans="1:25" ht="12" thickBot="1">
      <c r="A111" s="13" t="s">
        <v>203</v>
      </c>
      <c r="B111" s="32" t="s">
        <v>189</v>
      </c>
      <c r="C111" s="13"/>
      <c r="D111" s="14"/>
      <c r="E111" s="20"/>
      <c r="F111" s="14">
        <f>F112+F113</f>
        <v>10847.61</v>
      </c>
      <c r="G111" s="37">
        <f t="shared" si="16"/>
        <v>5.7882411729643602E-3</v>
      </c>
      <c r="H111" s="14"/>
      <c r="I111" s="26">
        <v>0.1875</v>
      </c>
      <c r="J111" s="27">
        <f t="shared" si="17"/>
        <v>0</v>
      </c>
      <c r="K111" s="27">
        <f t="shared" si="18"/>
        <v>0</v>
      </c>
      <c r="N111" s="52"/>
      <c r="O111" s="52"/>
      <c r="P111" s="53"/>
      <c r="Q111" s="54"/>
      <c r="R111" s="47"/>
      <c r="S111" s="55"/>
      <c r="T111" s="55"/>
      <c r="U111" s="52"/>
      <c r="V111" s="52"/>
      <c r="X111" s="79">
        <f t="shared" si="19"/>
        <v>6508.57</v>
      </c>
      <c r="Y111" s="80">
        <f t="shared" si="20"/>
        <v>4339.04</v>
      </c>
    </row>
    <row r="112" spans="1:25">
      <c r="A112" s="5" t="s">
        <v>204</v>
      </c>
      <c r="B112" s="99" t="s">
        <v>190</v>
      </c>
      <c r="C112" s="5" t="s">
        <v>550</v>
      </c>
      <c r="D112" s="100">
        <v>69</v>
      </c>
      <c r="E112" s="100">
        <v>97.25</v>
      </c>
      <c r="F112" s="12">
        <f t="shared" si="15"/>
        <v>6710.25</v>
      </c>
      <c r="G112" s="26">
        <f t="shared" si="16"/>
        <v>3.5805624769773342E-3</v>
      </c>
      <c r="H112" s="12">
        <v>83.68</v>
      </c>
      <c r="I112" s="26">
        <v>0.1875</v>
      </c>
      <c r="J112" s="27">
        <f t="shared" si="17"/>
        <v>15.690000000000001</v>
      </c>
      <c r="K112" s="27">
        <f t="shared" si="18"/>
        <v>67.990000000000009</v>
      </c>
      <c r="N112" s="48">
        <f t="shared" si="25"/>
        <v>0</v>
      </c>
      <c r="O112" s="48">
        <f t="shared" si="26"/>
        <v>0</v>
      </c>
      <c r="P112" s="49">
        <v>0</v>
      </c>
      <c r="Q112" s="50">
        <f t="shared" si="27"/>
        <v>0</v>
      </c>
      <c r="R112" s="47"/>
      <c r="S112" s="51">
        <f t="shared" si="21"/>
        <v>0</v>
      </c>
      <c r="T112" s="51">
        <f t="shared" si="22"/>
        <v>0</v>
      </c>
      <c r="U112" s="48">
        <f t="shared" si="23"/>
        <v>69</v>
      </c>
      <c r="V112" s="48">
        <f t="shared" si="24"/>
        <v>6710.25</v>
      </c>
      <c r="X112" s="77">
        <f t="shared" si="19"/>
        <v>4026.15</v>
      </c>
      <c r="Y112" s="78">
        <f t="shared" si="20"/>
        <v>2684.1</v>
      </c>
    </row>
    <row r="113" spans="1:25" ht="12" thickBot="1">
      <c r="A113" s="5" t="s">
        <v>205</v>
      </c>
      <c r="B113" s="99" t="s">
        <v>191</v>
      </c>
      <c r="C113" s="5" t="s">
        <v>550</v>
      </c>
      <c r="D113" s="100">
        <v>26.6</v>
      </c>
      <c r="E113" s="100">
        <v>155.54</v>
      </c>
      <c r="F113" s="12">
        <f t="shared" si="15"/>
        <v>4137.3599999999997</v>
      </c>
      <c r="G113" s="26">
        <f t="shared" si="16"/>
        <v>2.2076786959870261E-3</v>
      </c>
      <c r="H113" s="12">
        <v>123.6</v>
      </c>
      <c r="I113" s="26">
        <v>0.1875</v>
      </c>
      <c r="J113" s="27">
        <f t="shared" si="17"/>
        <v>23.174999999999997</v>
      </c>
      <c r="K113" s="27">
        <f t="shared" si="18"/>
        <v>100.425</v>
      </c>
      <c r="N113" s="48">
        <f t="shared" si="25"/>
        <v>0</v>
      </c>
      <c r="O113" s="48">
        <f t="shared" si="26"/>
        <v>0</v>
      </c>
      <c r="P113" s="49">
        <v>0</v>
      </c>
      <c r="Q113" s="50">
        <f t="shared" si="27"/>
        <v>0</v>
      </c>
      <c r="R113" s="47"/>
      <c r="S113" s="51">
        <f t="shared" si="21"/>
        <v>0</v>
      </c>
      <c r="T113" s="51">
        <f t="shared" si="22"/>
        <v>0</v>
      </c>
      <c r="U113" s="48">
        <f t="shared" si="23"/>
        <v>26.6</v>
      </c>
      <c r="V113" s="48">
        <f t="shared" si="24"/>
        <v>4137.3599999999997</v>
      </c>
      <c r="X113" s="73">
        <f t="shared" si="19"/>
        <v>2482.42</v>
      </c>
      <c r="Y113" s="74">
        <f t="shared" si="20"/>
        <v>1654.94</v>
      </c>
    </row>
    <row r="114" spans="1:25" ht="12" thickBot="1">
      <c r="A114" s="13" t="s">
        <v>206</v>
      </c>
      <c r="B114" s="32" t="s">
        <v>192</v>
      </c>
      <c r="C114" s="13"/>
      <c r="D114" s="14"/>
      <c r="E114" s="20"/>
      <c r="F114" s="14">
        <f>F115+F116+F117</f>
        <v>10218.92</v>
      </c>
      <c r="G114" s="37">
        <f t="shared" si="16"/>
        <v>5.4527747114091456E-3</v>
      </c>
      <c r="H114" s="14"/>
      <c r="I114" s="26">
        <v>0.1875</v>
      </c>
      <c r="J114" s="27">
        <f t="shared" si="17"/>
        <v>0</v>
      </c>
      <c r="K114" s="27">
        <f t="shared" si="18"/>
        <v>0</v>
      </c>
      <c r="N114" s="52"/>
      <c r="O114" s="52"/>
      <c r="P114" s="53"/>
      <c r="Q114" s="54"/>
      <c r="R114" s="47"/>
      <c r="S114" s="55"/>
      <c r="T114" s="55"/>
      <c r="U114" s="52"/>
      <c r="V114" s="52"/>
      <c r="X114" s="79">
        <f t="shared" si="19"/>
        <v>6131.35</v>
      </c>
      <c r="Y114" s="80">
        <f t="shared" si="20"/>
        <v>4087.57</v>
      </c>
    </row>
    <row r="115" spans="1:25">
      <c r="A115" s="5" t="s">
        <v>207</v>
      </c>
      <c r="B115" s="99" t="s">
        <v>193</v>
      </c>
      <c r="C115" s="5" t="s">
        <v>550</v>
      </c>
      <c r="D115" s="100">
        <v>74.8</v>
      </c>
      <c r="E115" s="100">
        <v>85.95</v>
      </c>
      <c r="F115" s="12">
        <f t="shared" si="15"/>
        <v>6429.06</v>
      </c>
      <c r="G115" s="26">
        <f t="shared" si="16"/>
        <v>3.4305206211744572E-3</v>
      </c>
      <c r="H115" s="12">
        <v>75.63</v>
      </c>
      <c r="I115" s="26">
        <v>0.1875</v>
      </c>
      <c r="J115" s="27">
        <f t="shared" si="17"/>
        <v>14.180624999999999</v>
      </c>
      <c r="K115" s="27">
        <f t="shared" si="18"/>
        <v>61.449374999999996</v>
      </c>
      <c r="N115" s="48">
        <f t="shared" si="25"/>
        <v>0</v>
      </c>
      <c r="O115" s="48">
        <f t="shared" si="26"/>
        <v>0</v>
      </c>
      <c r="P115" s="49">
        <v>0</v>
      </c>
      <c r="Q115" s="50">
        <f t="shared" si="27"/>
        <v>0</v>
      </c>
      <c r="R115" s="47"/>
      <c r="S115" s="51">
        <f t="shared" si="21"/>
        <v>0</v>
      </c>
      <c r="T115" s="51">
        <f t="shared" si="22"/>
        <v>0</v>
      </c>
      <c r="U115" s="48">
        <f t="shared" si="23"/>
        <v>74.8</v>
      </c>
      <c r="V115" s="48">
        <f t="shared" si="24"/>
        <v>6429.06</v>
      </c>
      <c r="X115" s="77">
        <f t="shared" si="19"/>
        <v>3857.44</v>
      </c>
      <c r="Y115" s="78">
        <f t="shared" si="20"/>
        <v>2571.62</v>
      </c>
    </row>
    <row r="116" spans="1:25">
      <c r="A116" s="5" t="s">
        <v>210</v>
      </c>
      <c r="B116" s="99" t="s">
        <v>208</v>
      </c>
      <c r="C116" s="5" t="s">
        <v>550</v>
      </c>
      <c r="D116" s="100">
        <v>27.2</v>
      </c>
      <c r="E116" s="100">
        <v>132.18</v>
      </c>
      <c r="F116" s="12">
        <f t="shared" ref="F116:F172" si="28">ROUND(D116*E116,2)</f>
        <v>3595.3</v>
      </c>
      <c r="G116" s="26">
        <f t="shared" si="16"/>
        <v>1.9184376548528907E-3</v>
      </c>
      <c r="H116" s="12">
        <v>106.31</v>
      </c>
      <c r="I116" s="26">
        <v>0.1875</v>
      </c>
      <c r="J116" s="27">
        <f t="shared" si="17"/>
        <v>19.933125</v>
      </c>
      <c r="K116" s="27">
        <f t="shared" si="18"/>
        <v>86.376874999999998</v>
      </c>
      <c r="N116" s="48">
        <f t="shared" si="25"/>
        <v>0</v>
      </c>
      <c r="O116" s="48">
        <f t="shared" si="26"/>
        <v>0</v>
      </c>
      <c r="P116" s="49">
        <v>0</v>
      </c>
      <c r="Q116" s="50">
        <f t="shared" si="27"/>
        <v>0</v>
      </c>
      <c r="R116" s="47"/>
      <c r="S116" s="51">
        <f t="shared" si="21"/>
        <v>0</v>
      </c>
      <c r="T116" s="51">
        <f t="shared" si="22"/>
        <v>0</v>
      </c>
      <c r="U116" s="48">
        <f t="shared" si="23"/>
        <v>27.2</v>
      </c>
      <c r="V116" s="48">
        <f t="shared" si="24"/>
        <v>3595.3</v>
      </c>
      <c r="X116" s="70">
        <f t="shared" si="19"/>
        <v>2157.1799999999998</v>
      </c>
      <c r="Y116" s="72">
        <f t="shared" si="20"/>
        <v>1438.12</v>
      </c>
    </row>
    <row r="117" spans="1:25" ht="12" thickBot="1">
      <c r="A117" s="5" t="s">
        <v>211</v>
      </c>
      <c r="B117" s="99" t="s">
        <v>209</v>
      </c>
      <c r="C117" s="5" t="s">
        <v>2</v>
      </c>
      <c r="D117" s="100">
        <v>8</v>
      </c>
      <c r="E117" s="100">
        <v>24.32</v>
      </c>
      <c r="F117" s="12">
        <f t="shared" si="28"/>
        <v>194.56</v>
      </c>
      <c r="G117" s="26">
        <f t="shared" si="16"/>
        <v>1.0381643538179801E-4</v>
      </c>
      <c r="H117" s="12">
        <v>24.44</v>
      </c>
      <c r="I117" s="26">
        <v>0.1875</v>
      </c>
      <c r="J117" s="27">
        <f t="shared" si="17"/>
        <v>4.5825000000000005</v>
      </c>
      <c r="K117" s="27">
        <f t="shared" si="18"/>
        <v>19.857500000000002</v>
      </c>
      <c r="N117" s="48">
        <f t="shared" si="25"/>
        <v>0</v>
      </c>
      <c r="O117" s="48">
        <f t="shared" si="26"/>
        <v>0</v>
      </c>
      <c r="P117" s="49">
        <v>0</v>
      </c>
      <c r="Q117" s="50">
        <f t="shared" si="27"/>
        <v>0</v>
      </c>
      <c r="R117" s="47"/>
      <c r="S117" s="51">
        <f t="shared" si="21"/>
        <v>0</v>
      </c>
      <c r="T117" s="51">
        <f t="shared" si="22"/>
        <v>0</v>
      </c>
      <c r="U117" s="48">
        <f t="shared" si="23"/>
        <v>8</v>
      </c>
      <c r="V117" s="48">
        <f t="shared" si="24"/>
        <v>194.56</v>
      </c>
      <c r="X117" s="73">
        <f t="shared" si="19"/>
        <v>116.74</v>
      </c>
      <c r="Y117" s="74">
        <f t="shared" si="20"/>
        <v>77.819999999999993</v>
      </c>
    </row>
    <row r="118" spans="1:25" ht="12" thickBot="1">
      <c r="A118" s="13" t="s">
        <v>225</v>
      </c>
      <c r="B118" s="32" t="s">
        <v>212</v>
      </c>
      <c r="C118" s="13"/>
      <c r="D118" s="14"/>
      <c r="E118" s="20"/>
      <c r="F118" s="14">
        <f>F119+F120+F121+F122</f>
        <v>14155.349999999999</v>
      </c>
      <c r="G118" s="37">
        <f t="shared" si="16"/>
        <v>7.5532379655722367E-3</v>
      </c>
      <c r="H118" s="14"/>
      <c r="I118" s="26">
        <v>0.1875</v>
      </c>
      <c r="J118" s="27">
        <f t="shared" si="17"/>
        <v>0</v>
      </c>
      <c r="K118" s="27">
        <f t="shared" si="18"/>
        <v>0</v>
      </c>
      <c r="N118" s="52"/>
      <c r="O118" s="52"/>
      <c r="P118" s="53"/>
      <c r="Q118" s="54"/>
      <c r="R118" s="47"/>
      <c r="S118" s="55"/>
      <c r="T118" s="55"/>
      <c r="U118" s="52"/>
      <c r="V118" s="52"/>
      <c r="X118" s="79">
        <f t="shared" si="19"/>
        <v>8493.2099999999991</v>
      </c>
      <c r="Y118" s="80">
        <f t="shared" si="20"/>
        <v>5662.14</v>
      </c>
    </row>
    <row r="119" spans="1:25">
      <c r="A119" s="109" t="s">
        <v>226</v>
      </c>
      <c r="B119" s="110" t="s">
        <v>213</v>
      </c>
      <c r="C119" s="109" t="s">
        <v>550</v>
      </c>
      <c r="D119" s="100">
        <v>8</v>
      </c>
      <c r="E119" s="100">
        <v>147.77000000000001</v>
      </c>
      <c r="F119" s="12">
        <f t="shared" si="28"/>
        <v>1182.1600000000001</v>
      </c>
      <c r="G119" s="26">
        <f t="shared" si="16"/>
        <v>6.3079583290988046E-4</v>
      </c>
      <c r="H119" s="12">
        <v>123.72</v>
      </c>
      <c r="I119" s="26">
        <v>0.1875</v>
      </c>
      <c r="J119" s="27">
        <f t="shared" si="17"/>
        <v>23.197499999999998</v>
      </c>
      <c r="K119" s="27">
        <f t="shared" si="18"/>
        <v>100.52250000000001</v>
      </c>
      <c r="N119" s="56"/>
      <c r="O119" s="56"/>
      <c r="P119" s="57"/>
      <c r="Q119" s="58"/>
      <c r="R119" s="47"/>
      <c r="S119" s="51">
        <f t="shared" si="21"/>
        <v>0</v>
      </c>
      <c r="T119" s="51">
        <f t="shared" si="22"/>
        <v>0</v>
      </c>
      <c r="U119" s="48">
        <f t="shared" si="23"/>
        <v>8</v>
      </c>
      <c r="V119" s="48">
        <f t="shared" si="24"/>
        <v>1182.1600000000001</v>
      </c>
      <c r="X119" s="77">
        <f t="shared" si="19"/>
        <v>709.3</v>
      </c>
      <c r="Y119" s="78">
        <f t="shared" si="20"/>
        <v>472.86</v>
      </c>
    </row>
    <row r="120" spans="1:25">
      <c r="A120" s="109" t="s">
        <v>227</v>
      </c>
      <c r="B120" s="110" t="s">
        <v>214</v>
      </c>
      <c r="C120" s="109" t="s">
        <v>550</v>
      </c>
      <c r="D120" s="100">
        <v>28</v>
      </c>
      <c r="E120" s="100">
        <v>180.9</v>
      </c>
      <c r="F120" s="12">
        <f t="shared" si="28"/>
        <v>5065.2</v>
      </c>
      <c r="G120" s="26">
        <f t="shared" si="16"/>
        <v>2.7027703972855844E-3</v>
      </c>
      <c r="H120" s="12">
        <v>149.63</v>
      </c>
      <c r="I120" s="26">
        <v>0.1875</v>
      </c>
      <c r="J120" s="27">
        <f t="shared" si="17"/>
        <v>28.055624999999999</v>
      </c>
      <c r="K120" s="27">
        <f t="shared" si="18"/>
        <v>121.574375</v>
      </c>
      <c r="N120" s="56"/>
      <c r="O120" s="56"/>
      <c r="P120" s="57"/>
      <c r="Q120" s="58"/>
      <c r="R120" s="47"/>
      <c r="S120" s="51">
        <f t="shared" si="21"/>
        <v>0</v>
      </c>
      <c r="T120" s="51">
        <f t="shared" si="22"/>
        <v>0</v>
      </c>
      <c r="U120" s="48">
        <f t="shared" si="23"/>
        <v>28</v>
      </c>
      <c r="V120" s="48">
        <f t="shared" si="24"/>
        <v>5065.2</v>
      </c>
      <c r="X120" s="70">
        <f t="shared" si="19"/>
        <v>3039.12</v>
      </c>
      <c r="Y120" s="72">
        <f t="shared" si="20"/>
        <v>2026.08</v>
      </c>
    </row>
    <row r="121" spans="1:25">
      <c r="A121" s="109" t="s">
        <v>228</v>
      </c>
      <c r="B121" s="110" t="s">
        <v>215</v>
      </c>
      <c r="C121" s="109" t="s">
        <v>550</v>
      </c>
      <c r="D121" s="100">
        <v>17</v>
      </c>
      <c r="E121" s="100">
        <v>183.55</v>
      </c>
      <c r="F121" s="12">
        <f t="shared" si="28"/>
        <v>3120.35</v>
      </c>
      <c r="G121" s="26">
        <f t="shared" si="16"/>
        <v>1.6650062404584365E-3</v>
      </c>
      <c r="H121" s="12">
        <v>167.54</v>
      </c>
      <c r="I121" s="26">
        <v>0.1875</v>
      </c>
      <c r="J121" s="27">
        <f t="shared" si="17"/>
        <v>31.41375</v>
      </c>
      <c r="K121" s="27">
        <f t="shared" si="18"/>
        <v>136.12625</v>
      </c>
      <c r="N121" s="56"/>
      <c r="O121" s="56"/>
      <c r="P121" s="57"/>
      <c r="Q121" s="58"/>
      <c r="R121" s="47"/>
      <c r="S121" s="51">
        <f t="shared" si="21"/>
        <v>0</v>
      </c>
      <c r="T121" s="51">
        <f t="shared" si="22"/>
        <v>0</v>
      </c>
      <c r="U121" s="48">
        <f t="shared" si="23"/>
        <v>17</v>
      </c>
      <c r="V121" s="48">
        <f t="shared" si="24"/>
        <v>3120.35</v>
      </c>
      <c r="X121" s="70">
        <f t="shared" si="19"/>
        <v>1872.21</v>
      </c>
      <c r="Y121" s="72">
        <f t="shared" si="20"/>
        <v>1248.1400000000001</v>
      </c>
    </row>
    <row r="122" spans="1:25" ht="12" thickBot="1">
      <c r="A122" s="109" t="s">
        <v>229</v>
      </c>
      <c r="B122" s="110" t="s">
        <v>216</v>
      </c>
      <c r="C122" s="109" t="s">
        <v>550</v>
      </c>
      <c r="D122" s="100">
        <v>13</v>
      </c>
      <c r="E122" s="100">
        <v>368.28</v>
      </c>
      <c r="F122" s="12">
        <f t="shared" si="28"/>
        <v>4787.6400000000003</v>
      </c>
      <c r="G122" s="26">
        <f t="shared" si="16"/>
        <v>2.5546654949183361E-3</v>
      </c>
      <c r="H122" s="12">
        <v>299.67</v>
      </c>
      <c r="I122" s="26">
        <v>0.1875</v>
      </c>
      <c r="J122" s="27">
        <f t="shared" si="17"/>
        <v>56.188124999999999</v>
      </c>
      <c r="K122" s="27">
        <f t="shared" si="18"/>
        <v>243.481875</v>
      </c>
      <c r="N122" s="56"/>
      <c r="O122" s="56"/>
      <c r="P122" s="57"/>
      <c r="Q122" s="58"/>
      <c r="R122" s="47"/>
      <c r="S122" s="51">
        <f t="shared" si="21"/>
        <v>0</v>
      </c>
      <c r="T122" s="51">
        <f t="shared" si="22"/>
        <v>0</v>
      </c>
      <c r="U122" s="48">
        <f t="shared" si="23"/>
        <v>13</v>
      </c>
      <c r="V122" s="48">
        <f t="shared" si="24"/>
        <v>4787.6400000000003</v>
      </c>
      <c r="X122" s="73">
        <f t="shared" si="19"/>
        <v>2872.58</v>
      </c>
      <c r="Y122" s="74">
        <f t="shared" si="20"/>
        <v>1915.06</v>
      </c>
    </row>
    <row r="123" spans="1:25" ht="12" thickBot="1">
      <c r="A123" s="111" t="s">
        <v>230</v>
      </c>
      <c r="B123" s="112" t="s">
        <v>217</v>
      </c>
      <c r="C123" s="111"/>
      <c r="D123" s="14"/>
      <c r="E123" s="20"/>
      <c r="F123" s="14">
        <f>SUM(F124:F134)</f>
        <v>181523.48</v>
      </c>
      <c r="G123" s="37">
        <f t="shared" si="16"/>
        <v>9.6860200615229777E-2</v>
      </c>
      <c r="H123" s="14"/>
      <c r="I123" s="26">
        <v>0.1875</v>
      </c>
      <c r="J123" s="27">
        <f t="shared" si="17"/>
        <v>0</v>
      </c>
      <c r="K123" s="27">
        <f t="shared" si="18"/>
        <v>0</v>
      </c>
      <c r="N123" s="52"/>
      <c r="O123" s="52"/>
      <c r="P123" s="53"/>
      <c r="Q123" s="54"/>
      <c r="R123" s="47"/>
      <c r="S123" s="55"/>
      <c r="T123" s="55"/>
      <c r="U123" s="52"/>
      <c r="V123" s="52"/>
      <c r="X123" s="79">
        <f t="shared" si="19"/>
        <v>108914.09</v>
      </c>
      <c r="Y123" s="80">
        <f t="shared" si="20"/>
        <v>72609.39</v>
      </c>
    </row>
    <row r="124" spans="1:25">
      <c r="A124" s="5" t="s">
        <v>231</v>
      </c>
      <c r="B124" s="99" t="s">
        <v>218</v>
      </c>
      <c r="C124" s="5" t="s">
        <v>2</v>
      </c>
      <c r="D124" s="100">
        <v>2</v>
      </c>
      <c r="E124" s="100">
        <v>80.81</v>
      </c>
      <c r="F124" s="12">
        <f t="shared" si="28"/>
        <v>161.62</v>
      </c>
      <c r="G124" s="26">
        <f t="shared" si="16"/>
        <v>8.6239783544439738E-5</v>
      </c>
      <c r="H124" s="12">
        <v>80.819999999999993</v>
      </c>
      <c r="I124" s="26">
        <v>0.1875</v>
      </c>
      <c r="J124" s="27">
        <f t="shared" si="17"/>
        <v>15.153749999999999</v>
      </c>
      <c r="K124" s="27">
        <f t="shared" si="18"/>
        <v>65.666249999999991</v>
      </c>
      <c r="N124" s="48">
        <f t="shared" si="25"/>
        <v>0</v>
      </c>
      <c r="O124" s="48">
        <f t="shared" si="26"/>
        <v>0</v>
      </c>
      <c r="P124" s="49">
        <v>0</v>
      </c>
      <c r="Q124" s="50">
        <f t="shared" si="27"/>
        <v>0</v>
      </c>
      <c r="R124" s="47"/>
      <c r="S124" s="51">
        <f t="shared" si="21"/>
        <v>0</v>
      </c>
      <c r="T124" s="51">
        <f t="shared" si="22"/>
        <v>0</v>
      </c>
      <c r="U124" s="48">
        <f t="shared" si="23"/>
        <v>2</v>
      </c>
      <c r="V124" s="48">
        <f t="shared" si="24"/>
        <v>161.62</v>
      </c>
      <c r="X124" s="77">
        <f t="shared" si="19"/>
        <v>96.97</v>
      </c>
      <c r="Y124" s="78">
        <f t="shared" si="20"/>
        <v>64.650000000000006</v>
      </c>
    </row>
    <row r="125" spans="1:25">
      <c r="A125" s="5" t="s">
        <v>232</v>
      </c>
      <c r="B125" s="99" t="s">
        <v>219</v>
      </c>
      <c r="C125" s="5" t="s">
        <v>2</v>
      </c>
      <c r="D125" s="100">
        <v>2</v>
      </c>
      <c r="E125" s="100">
        <v>135.54</v>
      </c>
      <c r="F125" s="12">
        <f t="shared" si="28"/>
        <v>271.08</v>
      </c>
      <c r="G125" s="26">
        <f t="shared" si="16"/>
        <v>1.4464720036645663E-4</v>
      </c>
      <c r="H125" s="12">
        <v>119.43</v>
      </c>
      <c r="I125" s="26">
        <v>0.1875</v>
      </c>
      <c r="J125" s="27">
        <f t="shared" si="17"/>
        <v>22.393125000000001</v>
      </c>
      <c r="K125" s="27">
        <f t="shared" si="18"/>
        <v>97.036875000000009</v>
      </c>
      <c r="N125" s="48">
        <f t="shared" si="25"/>
        <v>0</v>
      </c>
      <c r="O125" s="48">
        <f t="shared" si="26"/>
        <v>0</v>
      </c>
      <c r="P125" s="49">
        <v>0</v>
      </c>
      <c r="Q125" s="50">
        <f t="shared" si="27"/>
        <v>0</v>
      </c>
      <c r="R125" s="47"/>
      <c r="S125" s="51">
        <f t="shared" si="21"/>
        <v>0</v>
      </c>
      <c r="T125" s="51">
        <f t="shared" si="22"/>
        <v>0</v>
      </c>
      <c r="U125" s="48">
        <f t="shared" si="23"/>
        <v>2</v>
      </c>
      <c r="V125" s="48">
        <f t="shared" si="24"/>
        <v>271.08</v>
      </c>
      <c r="X125" s="70">
        <f t="shared" si="19"/>
        <v>162.65</v>
      </c>
      <c r="Y125" s="72">
        <f t="shared" si="20"/>
        <v>108.43</v>
      </c>
    </row>
    <row r="126" spans="1:25">
      <c r="A126" s="5" t="s">
        <v>233</v>
      </c>
      <c r="B126" s="99" t="s">
        <v>220</v>
      </c>
      <c r="C126" s="5" t="s">
        <v>2</v>
      </c>
      <c r="D126" s="100">
        <v>4</v>
      </c>
      <c r="E126" s="100">
        <v>154.16</v>
      </c>
      <c r="F126" s="12">
        <f t="shared" si="28"/>
        <v>616.64</v>
      </c>
      <c r="G126" s="26">
        <f t="shared" si="16"/>
        <v>3.2903662990250781E-4</v>
      </c>
      <c r="H126" s="12">
        <v>128.51</v>
      </c>
      <c r="I126" s="26">
        <v>0.1875</v>
      </c>
      <c r="J126" s="27">
        <f t="shared" si="17"/>
        <v>24.095624999999998</v>
      </c>
      <c r="K126" s="27">
        <f t="shared" si="18"/>
        <v>104.41437499999999</v>
      </c>
      <c r="N126" s="48">
        <f t="shared" si="25"/>
        <v>0</v>
      </c>
      <c r="O126" s="48">
        <f t="shared" si="26"/>
        <v>0</v>
      </c>
      <c r="P126" s="49">
        <v>0</v>
      </c>
      <c r="Q126" s="50">
        <f t="shared" si="27"/>
        <v>0</v>
      </c>
      <c r="R126" s="47"/>
      <c r="S126" s="51">
        <f t="shared" si="21"/>
        <v>0</v>
      </c>
      <c r="T126" s="51">
        <f t="shared" si="22"/>
        <v>0</v>
      </c>
      <c r="U126" s="48">
        <f t="shared" si="23"/>
        <v>4</v>
      </c>
      <c r="V126" s="48">
        <f t="shared" si="24"/>
        <v>616.64</v>
      </c>
      <c r="X126" s="70">
        <f t="shared" si="19"/>
        <v>369.98</v>
      </c>
      <c r="Y126" s="72">
        <f t="shared" si="20"/>
        <v>246.66</v>
      </c>
    </row>
    <row r="127" spans="1:25">
      <c r="A127" s="5" t="s">
        <v>234</v>
      </c>
      <c r="B127" s="99" t="s">
        <v>221</v>
      </c>
      <c r="C127" s="5" t="s">
        <v>2</v>
      </c>
      <c r="D127" s="100">
        <v>1</v>
      </c>
      <c r="E127" s="100">
        <v>664.03</v>
      </c>
      <c r="F127" s="12">
        <f t="shared" si="28"/>
        <v>664.03</v>
      </c>
      <c r="G127" s="26">
        <f t="shared" si="16"/>
        <v>3.5432374376323668E-4</v>
      </c>
      <c r="H127" s="12">
        <v>537.5</v>
      </c>
      <c r="I127" s="26">
        <v>0.1875</v>
      </c>
      <c r="J127" s="27">
        <f t="shared" si="17"/>
        <v>100.78125</v>
      </c>
      <c r="K127" s="27">
        <f t="shared" si="18"/>
        <v>436.71875</v>
      </c>
      <c r="N127" s="48">
        <f t="shared" si="25"/>
        <v>0</v>
      </c>
      <c r="O127" s="48">
        <f t="shared" si="26"/>
        <v>0</v>
      </c>
      <c r="P127" s="49">
        <v>0</v>
      </c>
      <c r="Q127" s="50">
        <f t="shared" si="27"/>
        <v>0</v>
      </c>
      <c r="R127" s="47"/>
      <c r="S127" s="51">
        <f t="shared" si="21"/>
        <v>0</v>
      </c>
      <c r="T127" s="51">
        <f t="shared" si="22"/>
        <v>0</v>
      </c>
      <c r="U127" s="48">
        <f t="shared" si="23"/>
        <v>1</v>
      </c>
      <c r="V127" s="48">
        <f t="shared" si="24"/>
        <v>664.03</v>
      </c>
      <c r="X127" s="70">
        <f t="shared" si="19"/>
        <v>398.42</v>
      </c>
      <c r="Y127" s="72">
        <f t="shared" si="20"/>
        <v>265.61</v>
      </c>
    </row>
    <row r="128" spans="1:25">
      <c r="A128" s="5" t="s">
        <v>235</v>
      </c>
      <c r="B128" s="99" t="s">
        <v>222</v>
      </c>
      <c r="C128" s="5" t="s">
        <v>2</v>
      </c>
      <c r="D128" s="100">
        <v>2</v>
      </c>
      <c r="E128" s="100">
        <v>173.5</v>
      </c>
      <c r="F128" s="12">
        <f t="shared" si="28"/>
        <v>347</v>
      </c>
      <c r="G128" s="26">
        <f t="shared" si="16"/>
        <v>1.8515780775844938E-4</v>
      </c>
      <c r="H128" s="12">
        <v>144.1</v>
      </c>
      <c r="I128" s="26">
        <v>0.1875</v>
      </c>
      <c r="J128" s="27">
        <f t="shared" si="17"/>
        <v>27.018749999999997</v>
      </c>
      <c r="K128" s="27">
        <f t="shared" si="18"/>
        <v>117.08125</v>
      </c>
      <c r="N128" s="48">
        <f t="shared" si="25"/>
        <v>0</v>
      </c>
      <c r="O128" s="48">
        <f t="shared" si="26"/>
        <v>0</v>
      </c>
      <c r="P128" s="49">
        <v>0</v>
      </c>
      <c r="Q128" s="50">
        <f t="shared" si="27"/>
        <v>0</v>
      </c>
      <c r="R128" s="47"/>
      <c r="S128" s="51">
        <f t="shared" si="21"/>
        <v>0</v>
      </c>
      <c r="T128" s="51">
        <f t="shared" si="22"/>
        <v>0</v>
      </c>
      <c r="U128" s="48">
        <f t="shared" si="23"/>
        <v>2</v>
      </c>
      <c r="V128" s="48">
        <f t="shared" si="24"/>
        <v>347</v>
      </c>
      <c r="X128" s="70">
        <f t="shared" si="19"/>
        <v>208.2</v>
      </c>
      <c r="Y128" s="72">
        <f t="shared" si="20"/>
        <v>138.80000000000001</v>
      </c>
    </row>
    <row r="129" spans="1:26">
      <c r="A129" s="5" t="s">
        <v>236</v>
      </c>
      <c r="B129" s="99" t="s">
        <v>223</v>
      </c>
      <c r="C129" s="5" t="s">
        <v>2</v>
      </c>
      <c r="D129" s="100">
        <v>1</v>
      </c>
      <c r="E129" s="100">
        <v>193.16</v>
      </c>
      <c r="F129" s="12">
        <f t="shared" si="28"/>
        <v>193.16</v>
      </c>
      <c r="G129" s="26">
        <f t="shared" si="16"/>
        <v>1.0306940099891089E-4</v>
      </c>
      <c r="H129" s="12">
        <v>159.34</v>
      </c>
      <c r="I129" s="26">
        <v>0.1875</v>
      </c>
      <c r="J129" s="27">
        <f t="shared" si="17"/>
        <v>29.876249999999999</v>
      </c>
      <c r="K129" s="27">
        <f t="shared" si="18"/>
        <v>129.46375</v>
      </c>
      <c r="N129" s="48">
        <f t="shared" si="25"/>
        <v>0</v>
      </c>
      <c r="O129" s="48">
        <f t="shared" si="26"/>
        <v>0</v>
      </c>
      <c r="P129" s="49">
        <v>0</v>
      </c>
      <c r="Q129" s="50">
        <f t="shared" si="27"/>
        <v>0</v>
      </c>
      <c r="R129" s="47"/>
      <c r="S129" s="51">
        <f t="shared" si="21"/>
        <v>0</v>
      </c>
      <c r="T129" s="51">
        <f t="shared" si="22"/>
        <v>0</v>
      </c>
      <c r="U129" s="48">
        <f t="shared" si="23"/>
        <v>1</v>
      </c>
      <c r="V129" s="48">
        <f t="shared" si="24"/>
        <v>193.16</v>
      </c>
      <c r="X129" s="70">
        <f t="shared" si="19"/>
        <v>115.9</v>
      </c>
      <c r="Y129" s="72">
        <f t="shared" si="20"/>
        <v>77.260000000000005</v>
      </c>
    </row>
    <row r="130" spans="1:26">
      <c r="A130" s="5" t="s">
        <v>237</v>
      </c>
      <c r="B130" s="99" t="s">
        <v>224</v>
      </c>
      <c r="C130" s="5" t="s">
        <v>2</v>
      </c>
      <c r="D130" s="100">
        <v>2</v>
      </c>
      <c r="E130" s="100">
        <v>145.11000000000001</v>
      </c>
      <c r="F130" s="12">
        <f t="shared" si="28"/>
        <v>290.22000000000003</v>
      </c>
      <c r="G130" s="26">
        <f t="shared" si="16"/>
        <v>1.5486022757249909E-4</v>
      </c>
      <c r="H130" s="12">
        <v>112.16</v>
      </c>
      <c r="I130" s="26">
        <v>0.1875</v>
      </c>
      <c r="J130" s="27">
        <f t="shared" si="17"/>
        <v>21.03</v>
      </c>
      <c r="K130" s="27">
        <f t="shared" si="18"/>
        <v>91.13</v>
      </c>
      <c r="N130" s="48">
        <f t="shared" si="25"/>
        <v>0</v>
      </c>
      <c r="O130" s="48">
        <f t="shared" si="26"/>
        <v>0</v>
      </c>
      <c r="P130" s="49">
        <v>0</v>
      </c>
      <c r="Q130" s="50">
        <f t="shared" si="27"/>
        <v>0</v>
      </c>
      <c r="R130" s="47"/>
      <c r="S130" s="51">
        <f t="shared" si="21"/>
        <v>0</v>
      </c>
      <c r="T130" s="51">
        <f t="shared" si="22"/>
        <v>0</v>
      </c>
      <c r="U130" s="48">
        <f t="shared" si="23"/>
        <v>2</v>
      </c>
      <c r="V130" s="48">
        <f t="shared" si="24"/>
        <v>290.22000000000003</v>
      </c>
      <c r="X130" s="70">
        <f t="shared" si="19"/>
        <v>174.13</v>
      </c>
      <c r="Y130" s="72">
        <f t="shared" si="20"/>
        <v>116.09</v>
      </c>
    </row>
    <row r="131" spans="1:26">
      <c r="A131" s="109" t="s">
        <v>253</v>
      </c>
      <c r="B131" s="110" t="s">
        <v>238</v>
      </c>
      <c r="C131" s="109" t="s">
        <v>2</v>
      </c>
      <c r="D131" s="51">
        <v>2</v>
      </c>
      <c r="E131" s="100">
        <v>1937.66</v>
      </c>
      <c r="F131" s="12">
        <f t="shared" si="28"/>
        <v>3875.32</v>
      </c>
      <c r="G131" s="26">
        <f t="shared" si="16"/>
        <v>2.0678552033500694E-3</v>
      </c>
      <c r="H131" s="12">
        <v>1442.49</v>
      </c>
      <c r="I131" s="26">
        <v>0.1875</v>
      </c>
      <c r="J131" s="27">
        <f t="shared" si="17"/>
        <v>270.46687500000002</v>
      </c>
      <c r="K131" s="27">
        <f t="shared" si="18"/>
        <v>1172.0231249999999</v>
      </c>
      <c r="N131" s="48">
        <f t="shared" si="25"/>
        <v>0</v>
      </c>
      <c r="O131" s="48">
        <f t="shared" si="26"/>
        <v>0</v>
      </c>
      <c r="P131" s="49">
        <v>0</v>
      </c>
      <c r="Q131" s="50">
        <f t="shared" si="27"/>
        <v>0</v>
      </c>
      <c r="R131" s="47"/>
      <c r="S131" s="51">
        <f t="shared" si="21"/>
        <v>0</v>
      </c>
      <c r="T131" s="51">
        <f t="shared" si="22"/>
        <v>0</v>
      </c>
      <c r="U131" s="48">
        <f t="shared" si="23"/>
        <v>2</v>
      </c>
      <c r="V131" s="48">
        <f t="shared" si="24"/>
        <v>3875.32</v>
      </c>
      <c r="X131" s="70">
        <f t="shared" si="19"/>
        <v>2325.19</v>
      </c>
      <c r="Y131" s="72">
        <f t="shared" si="20"/>
        <v>1550.13</v>
      </c>
    </row>
    <row r="132" spans="1:26">
      <c r="A132" s="109" t="s">
        <v>254</v>
      </c>
      <c r="B132" s="110" t="s">
        <v>239</v>
      </c>
      <c r="C132" s="109" t="s">
        <v>550</v>
      </c>
      <c r="D132" s="51">
        <v>11.5</v>
      </c>
      <c r="E132" s="100">
        <v>13772.55</v>
      </c>
      <c r="F132" s="12">
        <f t="shared" si="28"/>
        <v>158384.32999999999</v>
      </c>
      <c r="G132" s="26">
        <f t="shared" si="16"/>
        <v>8.4513243014670905E-2</v>
      </c>
      <c r="H132" s="12">
        <v>9820.32</v>
      </c>
      <c r="I132" s="26">
        <v>0.1875</v>
      </c>
      <c r="J132" s="27">
        <f t="shared" si="17"/>
        <v>1841.31</v>
      </c>
      <c r="K132" s="27">
        <f t="shared" si="18"/>
        <v>7979.01</v>
      </c>
      <c r="N132" s="56">
        <f t="shared" si="25"/>
        <v>6.9</v>
      </c>
      <c r="O132" s="56">
        <f t="shared" si="26"/>
        <v>95030.6</v>
      </c>
      <c r="P132" s="57">
        <v>0.6</v>
      </c>
      <c r="Q132" s="58">
        <f t="shared" si="27"/>
        <v>0.6</v>
      </c>
      <c r="R132" s="47"/>
      <c r="S132" s="51">
        <f t="shared" si="21"/>
        <v>6.9</v>
      </c>
      <c r="T132" s="51">
        <f t="shared" si="22"/>
        <v>95030.6</v>
      </c>
      <c r="U132" s="48">
        <f t="shared" si="23"/>
        <v>4.5999999999999996</v>
      </c>
      <c r="V132" s="48">
        <f t="shared" si="24"/>
        <v>63353.729999999981</v>
      </c>
      <c r="X132" s="70">
        <f t="shared" si="19"/>
        <v>95030.6</v>
      </c>
      <c r="Y132" s="72">
        <f t="shared" si="20"/>
        <v>63353.73</v>
      </c>
      <c r="Z132" s="27"/>
    </row>
    <row r="133" spans="1:26">
      <c r="A133" s="113" t="s">
        <v>256</v>
      </c>
      <c r="B133" s="110" t="s">
        <v>240</v>
      </c>
      <c r="C133" s="109" t="s">
        <v>2</v>
      </c>
      <c r="D133" s="51">
        <v>2</v>
      </c>
      <c r="E133" s="100">
        <v>3394.19</v>
      </c>
      <c r="F133" s="12">
        <f t="shared" si="28"/>
        <v>6788.38</v>
      </c>
      <c r="G133" s="26">
        <f t="shared" ref="G133:G196" si="29">F133/$F$295</f>
        <v>3.6222523315023129E-3</v>
      </c>
      <c r="H133" s="12">
        <v>2421.87</v>
      </c>
      <c r="I133" s="26">
        <v>0.1875</v>
      </c>
      <c r="J133" s="27">
        <f t="shared" si="17"/>
        <v>454.10062499999998</v>
      </c>
      <c r="K133" s="27">
        <f t="shared" si="18"/>
        <v>1967.7693749999999</v>
      </c>
      <c r="N133" s="56">
        <f t="shared" si="25"/>
        <v>1.2</v>
      </c>
      <c r="O133" s="56">
        <f t="shared" si="26"/>
        <v>4073.03</v>
      </c>
      <c r="P133" s="57">
        <v>0.6</v>
      </c>
      <c r="Q133" s="58">
        <f t="shared" si="27"/>
        <v>0.6</v>
      </c>
      <c r="R133" s="47"/>
      <c r="S133" s="51">
        <f t="shared" si="21"/>
        <v>1.2</v>
      </c>
      <c r="T133" s="51">
        <f t="shared" si="22"/>
        <v>4073.03</v>
      </c>
      <c r="U133" s="48">
        <f t="shared" si="23"/>
        <v>0.8</v>
      </c>
      <c r="V133" s="48">
        <f t="shared" si="24"/>
        <v>2715.35</v>
      </c>
      <c r="X133" s="70">
        <f t="shared" si="19"/>
        <v>4073.03</v>
      </c>
      <c r="Y133" s="72">
        <f t="shared" si="20"/>
        <v>2715.35</v>
      </c>
    </row>
    <row r="134" spans="1:26" ht="12" thickBot="1">
      <c r="A134" s="109" t="s">
        <v>255</v>
      </c>
      <c r="B134" s="110" t="s">
        <v>241</v>
      </c>
      <c r="C134" s="109" t="s">
        <v>2</v>
      </c>
      <c r="D134" s="51">
        <v>2</v>
      </c>
      <c r="E134" s="100">
        <v>4965.8500000000004</v>
      </c>
      <c r="F134" s="12">
        <f t="shared" si="28"/>
        <v>9931.7000000000007</v>
      </c>
      <c r="G134" s="26">
        <f t="shared" si="29"/>
        <v>5.2995152717999761E-3</v>
      </c>
      <c r="H134" s="12">
        <v>3541.17</v>
      </c>
      <c r="I134" s="26">
        <v>0.1875</v>
      </c>
      <c r="J134" s="27">
        <f t="shared" si="17"/>
        <v>663.96937500000001</v>
      </c>
      <c r="K134" s="27">
        <f t="shared" si="18"/>
        <v>2877.2006249999999</v>
      </c>
      <c r="N134" s="56">
        <f t="shared" si="25"/>
        <v>1.2</v>
      </c>
      <c r="O134" s="56">
        <f t="shared" si="26"/>
        <v>5959.02</v>
      </c>
      <c r="P134" s="57">
        <v>0.6</v>
      </c>
      <c r="Q134" s="58">
        <f t="shared" si="27"/>
        <v>0.6</v>
      </c>
      <c r="R134" s="47"/>
      <c r="S134" s="51">
        <f t="shared" si="21"/>
        <v>1.2</v>
      </c>
      <c r="T134" s="51">
        <f t="shared" si="22"/>
        <v>5959.02</v>
      </c>
      <c r="U134" s="48">
        <f t="shared" si="23"/>
        <v>0.8</v>
      </c>
      <c r="V134" s="48">
        <f t="shared" si="24"/>
        <v>3972.6800000000003</v>
      </c>
      <c r="X134" s="73">
        <f t="shared" si="19"/>
        <v>5959.02</v>
      </c>
      <c r="Y134" s="74">
        <f t="shared" si="20"/>
        <v>3972.68</v>
      </c>
    </row>
    <row r="135" spans="1:26" ht="12" thickBot="1">
      <c r="A135" s="13" t="s">
        <v>257</v>
      </c>
      <c r="B135" s="32" t="s">
        <v>242</v>
      </c>
      <c r="C135" s="13"/>
      <c r="D135" s="14"/>
      <c r="E135" s="20"/>
      <c r="F135" s="14">
        <f>F136+F137</f>
        <v>18121.7</v>
      </c>
      <c r="G135" s="37">
        <f t="shared" si="29"/>
        <v>9.6696664116896029E-3</v>
      </c>
      <c r="H135" s="14"/>
      <c r="I135" s="26">
        <v>0.1875</v>
      </c>
      <c r="J135" s="27">
        <f t="shared" ref="J135:J198" si="30">H135*I135</f>
        <v>0</v>
      </c>
      <c r="K135" s="27">
        <f t="shared" ref="K135:K198" si="31">H135-J135</f>
        <v>0</v>
      </c>
      <c r="N135" s="52"/>
      <c r="O135" s="52"/>
      <c r="P135" s="53"/>
      <c r="Q135" s="54"/>
      <c r="R135" s="47"/>
      <c r="S135" s="55"/>
      <c r="T135" s="55"/>
      <c r="U135" s="52"/>
      <c r="V135" s="52"/>
      <c r="X135" s="79">
        <f t="shared" ref="X135:X198" si="32">ROUND(F135*$X$6,2)</f>
        <v>10873.02</v>
      </c>
      <c r="Y135" s="80">
        <f t="shared" ref="Y135:Y198" si="33">ROUND(F135*$Y$6,2)</f>
        <v>7248.68</v>
      </c>
    </row>
    <row r="136" spans="1:26">
      <c r="A136" s="5" t="s">
        <v>258</v>
      </c>
      <c r="B136" s="99" t="s">
        <v>243</v>
      </c>
      <c r="C136" s="5" t="s">
        <v>2</v>
      </c>
      <c r="D136" s="100">
        <v>2</v>
      </c>
      <c r="E136" s="100">
        <v>4499.5</v>
      </c>
      <c r="F136" s="12">
        <f t="shared" si="28"/>
        <v>8999</v>
      </c>
      <c r="G136" s="26">
        <f t="shared" si="29"/>
        <v>4.8018302940008237E-3</v>
      </c>
      <c r="H136" s="12">
        <v>3149.3</v>
      </c>
      <c r="I136" s="26">
        <v>0.1875</v>
      </c>
      <c r="J136" s="27">
        <f t="shared" si="30"/>
        <v>590.49375000000009</v>
      </c>
      <c r="K136" s="27">
        <f t="shared" si="31"/>
        <v>2558.8062500000001</v>
      </c>
      <c r="N136" s="48">
        <f t="shared" ref="N136:N198" si="34">ROUND(D136*P136,2)</f>
        <v>0</v>
      </c>
      <c r="O136" s="48">
        <f t="shared" ref="O136:O198" si="35">ROUND(F136*P136,2)</f>
        <v>0</v>
      </c>
      <c r="P136" s="49">
        <v>0</v>
      </c>
      <c r="Q136" s="50">
        <f t="shared" ref="Q136:Q198" si="36">P136</f>
        <v>0</v>
      </c>
      <c r="R136" s="47"/>
      <c r="S136" s="51">
        <f t="shared" ref="S136:S198" si="37">N136</f>
        <v>0</v>
      </c>
      <c r="T136" s="51">
        <f t="shared" ref="T136:T198" si="38">O136</f>
        <v>0</v>
      </c>
      <c r="U136" s="48">
        <f t="shared" ref="U136:U198" si="39">D136-S136</f>
        <v>2</v>
      </c>
      <c r="V136" s="48">
        <f t="shared" ref="V136:V198" si="40">F136-T136</f>
        <v>8999</v>
      </c>
      <c r="X136" s="77">
        <f t="shared" si="32"/>
        <v>5399.4</v>
      </c>
      <c r="Y136" s="78">
        <f t="shared" si="33"/>
        <v>3599.6</v>
      </c>
    </row>
    <row r="137" spans="1:26" ht="12" thickBot="1">
      <c r="A137" s="5" t="s">
        <v>259</v>
      </c>
      <c r="B137" s="99" t="s">
        <v>244</v>
      </c>
      <c r="C137" s="5" t="s">
        <v>552</v>
      </c>
      <c r="D137" s="100">
        <v>6</v>
      </c>
      <c r="E137" s="100">
        <v>1520.45</v>
      </c>
      <c r="F137" s="12">
        <f t="shared" si="28"/>
        <v>9122.7000000000007</v>
      </c>
      <c r="G137" s="26">
        <f t="shared" si="29"/>
        <v>4.8678361176887784E-3</v>
      </c>
      <c r="H137" s="12">
        <v>1192.54</v>
      </c>
      <c r="I137" s="26">
        <v>0.1875</v>
      </c>
      <c r="J137" s="27">
        <f t="shared" si="30"/>
        <v>223.60124999999999</v>
      </c>
      <c r="K137" s="27">
        <f t="shared" si="31"/>
        <v>968.93875000000003</v>
      </c>
      <c r="N137" s="48">
        <f t="shared" si="34"/>
        <v>0</v>
      </c>
      <c r="O137" s="48">
        <f t="shared" si="35"/>
        <v>0</v>
      </c>
      <c r="P137" s="49">
        <v>0</v>
      </c>
      <c r="Q137" s="50">
        <f t="shared" si="36"/>
        <v>0</v>
      </c>
      <c r="R137" s="47"/>
      <c r="S137" s="51">
        <f t="shared" si="37"/>
        <v>0</v>
      </c>
      <c r="T137" s="51">
        <f t="shared" si="38"/>
        <v>0</v>
      </c>
      <c r="U137" s="48">
        <f t="shared" si="39"/>
        <v>6</v>
      </c>
      <c r="V137" s="48">
        <f t="shared" si="40"/>
        <v>9122.7000000000007</v>
      </c>
      <c r="X137" s="73">
        <f t="shared" si="32"/>
        <v>5473.62</v>
      </c>
      <c r="Y137" s="74">
        <f t="shared" si="33"/>
        <v>3649.08</v>
      </c>
    </row>
    <row r="138" spans="1:26" ht="12" thickBot="1">
      <c r="A138" s="13" t="s">
        <v>260</v>
      </c>
      <c r="B138" s="32" t="s">
        <v>245</v>
      </c>
      <c r="C138" s="13"/>
      <c r="D138" s="14"/>
      <c r="E138" s="20"/>
      <c r="F138" s="14">
        <f>SUM(F139:F150)</f>
        <v>51234.9</v>
      </c>
      <c r="G138" s="37">
        <f t="shared" si="29"/>
        <v>2.7338737074130773E-2</v>
      </c>
      <c r="H138" s="14"/>
      <c r="I138" s="26">
        <v>0.1875</v>
      </c>
      <c r="J138" s="27">
        <f t="shared" si="30"/>
        <v>0</v>
      </c>
      <c r="K138" s="27">
        <f t="shared" si="31"/>
        <v>0</v>
      </c>
      <c r="N138" s="52"/>
      <c r="O138" s="52"/>
      <c r="P138" s="53"/>
      <c r="Q138" s="54"/>
      <c r="R138" s="47"/>
      <c r="S138" s="55"/>
      <c r="T138" s="55"/>
      <c r="U138" s="52"/>
      <c r="V138" s="52"/>
      <c r="X138" s="79">
        <f t="shared" si="32"/>
        <v>30740.94</v>
      </c>
      <c r="Y138" s="80">
        <f t="shared" si="33"/>
        <v>20493.96</v>
      </c>
    </row>
    <row r="139" spans="1:26">
      <c r="A139" s="5" t="s">
        <v>261</v>
      </c>
      <c r="B139" s="99" t="s">
        <v>246</v>
      </c>
      <c r="C139" s="5" t="s">
        <v>2</v>
      </c>
      <c r="D139" s="100">
        <v>2</v>
      </c>
      <c r="E139" s="100">
        <v>363.06</v>
      </c>
      <c r="F139" s="12">
        <f t="shared" si="28"/>
        <v>726.12</v>
      </c>
      <c r="G139" s="26">
        <f t="shared" si="29"/>
        <v>3.8745471864428028E-4</v>
      </c>
      <c r="H139" s="12">
        <v>281.89</v>
      </c>
      <c r="I139" s="26">
        <v>0.1875</v>
      </c>
      <c r="J139" s="27">
        <f t="shared" si="30"/>
        <v>52.854374999999997</v>
      </c>
      <c r="K139" s="27">
        <f t="shared" si="31"/>
        <v>229.03562499999998</v>
      </c>
      <c r="N139" s="48">
        <f t="shared" si="34"/>
        <v>0</v>
      </c>
      <c r="O139" s="48">
        <f t="shared" si="35"/>
        <v>0</v>
      </c>
      <c r="P139" s="49">
        <v>0</v>
      </c>
      <c r="Q139" s="50">
        <f t="shared" si="36"/>
        <v>0</v>
      </c>
      <c r="R139" s="47"/>
      <c r="S139" s="51">
        <f t="shared" si="37"/>
        <v>0</v>
      </c>
      <c r="T139" s="51">
        <f t="shared" si="38"/>
        <v>0</v>
      </c>
      <c r="U139" s="48">
        <f t="shared" si="39"/>
        <v>2</v>
      </c>
      <c r="V139" s="48">
        <f t="shared" si="40"/>
        <v>726.12</v>
      </c>
      <c r="X139" s="77">
        <f t="shared" si="32"/>
        <v>435.67</v>
      </c>
      <c r="Y139" s="78">
        <f t="shared" si="33"/>
        <v>290.45</v>
      </c>
    </row>
    <row r="140" spans="1:26">
      <c r="A140" s="5" t="s">
        <v>262</v>
      </c>
      <c r="B140" s="99" t="s">
        <v>247</v>
      </c>
      <c r="C140" s="5" t="s">
        <v>2</v>
      </c>
      <c r="D140" s="100">
        <v>9</v>
      </c>
      <c r="E140" s="100">
        <v>656.42</v>
      </c>
      <c r="F140" s="12">
        <f t="shared" si="28"/>
        <v>5907.78</v>
      </c>
      <c r="G140" s="26">
        <f t="shared" si="29"/>
        <v>3.1523677046663172E-3</v>
      </c>
      <c r="H140" s="12">
        <v>516.15</v>
      </c>
      <c r="I140" s="26">
        <v>0.1875</v>
      </c>
      <c r="J140" s="27">
        <f t="shared" si="30"/>
        <v>96.778124999999989</v>
      </c>
      <c r="K140" s="27">
        <f t="shared" si="31"/>
        <v>419.37187499999999</v>
      </c>
      <c r="N140" s="48">
        <f t="shared" si="34"/>
        <v>0</v>
      </c>
      <c r="O140" s="48">
        <f t="shared" si="35"/>
        <v>0</v>
      </c>
      <c r="P140" s="49">
        <v>0</v>
      </c>
      <c r="Q140" s="50">
        <f t="shared" si="36"/>
        <v>0</v>
      </c>
      <c r="R140" s="47"/>
      <c r="S140" s="51">
        <f t="shared" si="37"/>
        <v>0</v>
      </c>
      <c r="T140" s="51">
        <f t="shared" si="38"/>
        <v>0</v>
      </c>
      <c r="U140" s="48">
        <f t="shared" si="39"/>
        <v>9</v>
      </c>
      <c r="V140" s="48">
        <f t="shared" si="40"/>
        <v>5907.78</v>
      </c>
      <c r="X140" s="70">
        <f t="shared" si="32"/>
        <v>3544.67</v>
      </c>
      <c r="Y140" s="72">
        <f t="shared" si="33"/>
        <v>2363.11</v>
      </c>
    </row>
    <row r="141" spans="1:26">
      <c r="A141" s="5" t="s">
        <v>263</v>
      </c>
      <c r="B141" s="99" t="s">
        <v>248</v>
      </c>
      <c r="C141" s="5" t="s">
        <v>2</v>
      </c>
      <c r="D141" s="100">
        <v>13</v>
      </c>
      <c r="E141" s="100">
        <v>1063.18</v>
      </c>
      <c r="F141" s="12">
        <f t="shared" si="28"/>
        <v>13821.34</v>
      </c>
      <c r="G141" s="26">
        <f t="shared" si="29"/>
        <v>7.3750115696950046E-3</v>
      </c>
      <c r="H141" s="12">
        <v>817.82</v>
      </c>
      <c r="I141" s="26">
        <v>0.1875</v>
      </c>
      <c r="J141" s="27">
        <f t="shared" si="30"/>
        <v>153.34125</v>
      </c>
      <c r="K141" s="27">
        <f t="shared" si="31"/>
        <v>664.47874999999999</v>
      </c>
      <c r="N141" s="48">
        <f t="shared" si="34"/>
        <v>0</v>
      </c>
      <c r="O141" s="48">
        <f t="shared" si="35"/>
        <v>0</v>
      </c>
      <c r="P141" s="49">
        <v>0</v>
      </c>
      <c r="Q141" s="50">
        <f t="shared" si="36"/>
        <v>0</v>
      </c>
      <c r="R141" s="47"/>
      <c r="S141" s="51">
        <f t="shared" si="37"/>
        <v>0</v>
      </c>
      <c r="T141" s="51">
        <f t="shared" si="38"/>
        <v>0</v>
      </c>
      <c r="U141" s="48">
        <f t="shared" si="39"/>
        <v>13</v>
      </c>
      <c r="V141" s="48">
        <f t="shared" si="40"/>
        <v>13821.34</v>
      </c>
      <c r="X141" s="70">
        <f t="shared" si="32"/>
        <v>8292.7999999999993</v>
      </c>
      <c r="Y141" s="72">
        <f t="shared" si="33"/>
        <v>5528.54</v>
      </c>
    </row>
    <row r="142" spans="1:26">
      <c r="A142" s="5" t="s">
        <v>264</v>
      </c>
      <c r="B142" s="99" t="s">
        <v>249</v>
      </c>
      <c r="C142" s="5" t="s">
        <v>2</v>
      </c>
      <c r="D142" s="100">
        <v>4</v>
      </c>
      <c r="E142" s="100">
        <v>1148.0899999999999</v>
      </c>
      <c r="F142" s="12">
        <f t="shared" si="28"/>
        <v>4592.3599999999997</v>
      </c>
      <c r="G142" s="26">
        <f t="shared" si="29"/>
        <v>2.4504648704253384E-3</v>
      </c>
      <c r="H142" s="12">
        <v>944.62</v>
      </c>
      <c r="I142" s="26">
        <v>0.1875</v>
      </c>
      <c r="J142" s="27">
        <f t="shared" si="30"/>
        <v>177.11625000000001</v>
      </c>
      <c r="K142" s="27">
        <f t="shared" si="31"/>
        <v>767.50374999999997</v>
      </c>
      <c r="N142" s="48">
        <f t="shared" si="34"/>
        <v>0</v>
      </c>
      <c r="O142" s="48">
        <f t="shared" si="35"/>
        <v>0</v>
      </c>
      <c r="P142" s="49">
        <v>0</v>
      </c>
      <c r="Q142" s="50">
        <f t="shared" si="36"/>
        <v>0</v>
      </c>
      <c r="R142" s="47"/>
      <c r="S142" s="51">
        <f t="shared" si="37"/>
        <v>0</v>
      </c>
      <c r="T142" s="51">
        <f t="shared" si="38"/>
        <v>0</v>
      </c>
      <c r="U142" s="48">
        <f t="shared" si="39"/>
        <v>4</v>
      </c>
      <c r="V142" s="48">
        <f t="shared" si="40"/>
        <v>4592.3599999999997</v>
      </c>
      <c r="X142" s="70">
        <f t="shared" si="32"/>
        <v>2755.42</v>
      </c>
      <c r="Y142" s="72">
        <f t="shared" si="33"/>
        <v>1836.94</v>
      </c>
    </row>
    <row r="143" spans="1:26">
      <c r="A143" s="5" t="s">
        <v>265</v>
      </c>
      <c r="B143" s="99" t="s">
        <v>250</v>
      </c>
      <c r="C143" s="5" t="s">
        <v>2</v>
      </c>
      <c r="D143" s="100">
        <v>2</v>
      </c>
      <c r="E143" s="100">
        <v>111.59</v>
      </c>
      <c r="F143" s="12">
        <f t="shared" si="28"/>
        <v>223.18</v>
      </c>
      <c r="G143" s="26">
        <f t="shared" si="29"/>
        <v>1.1908795255196177E-4</v>
      </c>
      <c r="H143" s="12">
        <v>96.39</v>
      </c>
      <c r="I143" s="26">
        <v>0.1875</v>
      </c>
      <c r="J143" s="27">
        <f t="shared" si="30"/>
        <v>18.073125000000001</v>
      </c>
      <c r="K143" s="27">
        <f t="shared" si="31"/>
        <v>78.316874999999996</v>
      </c>
      <c r="N143" s="48">
        <f t="shared" si="34"/>
        <v>0</v>
      </c>
      <c r="O143" s="48">
        <f t="shared" si="35"/>
        <v>0</v>
      </c>
      <c r="P143" s="49">
        <v>0</v>
      </c>
      <c r="Q143" s="50">
        <f t="shared" si="36"/>
        <v>0</v>
      </c>
      <c r="R143" s="47"/>
      <c r="S143" s="51">
        <f t="shared" si="37"/>
        <v>0</v>
      </c>
      <c r="T143" s="51">
        <f t="shared" si="38"/>
        <v>0</v>
      </c>
      <c r="U143" s="48">
        <f t="shared" si="39"/>
        <v>2</v>
      </c>
      <c r="V143" s="48">
        <f t="shared" si="40"/>
        <v>223.18</v>
      </c>
      <c r="X143" s="70">
        <f t="shared" si="32"/>
        <v>133.91</v>
      </c>
      <c r="Y143" s="72">
        <f t="shared" si="33"/>
        <v>89.27</v>
      </c>
    </row>
    <row r="144" spans="1:26">
      <c r="A144" s="5" t="s">
        <v>266</v>
      </c>
      <c r="B144" s="99" t="s">
        <v>251</v>
      </c>
      <c r="C144" s="5" t="s">
        <v>2</v>
      </c>
      <c r="D144" s="100">
        <v>11</v>
      </c>
      <c r="E144" s="100">
        <v>112.2</v>
      </c>
      <c r="F144" s="12">
        <f t="shared" si="28"/>
        <v>1234.2</v>
      </c>
      <c r="G144" s="26">
        <f t="shared" si="29"/>
        <v>6.5856416811377013E-4</v>
      </c>
      <c r="H144" s="12">
        <v>98.04</v>
      </c>
      <c r="I144" s="26">
        <v>0.1875</v>
      </c>
      <c r="J144" s="27">
        <f t="shared" si="30"/>
        <v>18.3825</v>
      </c>
      <c r="K144" s="27">
        <f t="shared" si="31"/>
        <v>79.657499999999999</v>
      </c>
      <c r="N144" s="48">
        <f t="shared" si="34"/>
        <v>0</v>
      </c>
      <c r="O144" s="48">
        <f t="shared" si="35"/>
        <v>0</v>
      </c>
      <c r="P144" s="49">
        <v>0</v>
      </c>
      <c r="Q144" s="50">
        <f t="shared" si="36"/>
        <v>0</v>
      </c>
      <c r="R144" s="47"/>
      <c r="S144" s="51">
        <f t="shared" si="37"/>
        <v>0</v>
      </c>
      <c r="T144" s="51">
        <f t="shared" si="38"/>
        <v>0</v>
      </c>
      <c r="U144" s="48">
        <f t="shared" si="39"/>
        <v>11</v>
      </c>
      <c r="V144" s="48">
        <f t="shared" si="40"/>
        <v>1234.2</v>
      </c>
      <c r="X144" s="70">
        <f t="shared" si="32"/>
        <v>740.52</v>
      </c>
      <c r="Y144" s="72">
        <f t="shared" si="33"/>
        <v>493.68</v>
      </c>
    </row>
    <row r="145" spans="1:25">
      <c r="A145" s="5" t="s">
        <v>267</v>
      </c>
      <c r="B145" s="99" t="s">
        <v>252</v>
      </c>
      <c r="C145" s="5" t="s">
        <v>2</v>
      </c>
      <c r="D145" s="100">
        <v>2</v>
      </c>
      <c r="E145" s="100">
        <v>62.61</v>
      </c>
      <c r="F145" s="12">
        <f t="shared" si="28"/>
        <v>125.22</v>
      </c>
      <c r="G145" s="26">
        <f t="shared" si="29"/>
        <v>6.6816889589374731E-5</v>
      </c>
      <c r="H145" s="12">
        <v>58.46</v>
      </c>
      <c r="I145" s="26">
        <v>0.1875</v>
      </c>
      <c r="J145" s="27">
        <f t="shared" si="30"/>
        <v>10.96125</v>
      </c>
      <c r="K145" s="27">
        <f t="shared" si="31"/>
        <v>47.498750000000001</v>
      </c>
      <c r="N145" s="48">
        <f t="shared" si="34"/>
        <v>0</v>
      </c>
      <c r="O145" s="48">
        <f t="shared" si="35"/>
        <v>0</v>
      </c>
      <c r="P145" s="49">
        <v>0</v>
      </c>
      <c r="Q145" s="50">
        <f t="shared" si="36"/>
        <v>0</v>
      </c>
      <c r="R145" s="47"/>
      <c r="S145" s="51">
        <f t="shared" si="37"/>
        <v>0</v>
      </c>
      <c r="T145" s="51">
        <f t="shared" si="38"/>
        <v>0</v>
      </c>
      <c r="U145" s="48">
        <f t="shared" si="39"/>
        <v>2</v>
      </c>
      <c r="V145" s="48">
        <f t="shared" si="40"/>
        <v>125.22</v>
      </c>
      <c r="X145" s="70">
        <f t="shared" si="32"/>
        <v>75.13</v>
      </c>
      <c r="Y145" s="72">
        <f t="shared" si="33"/>
        <v>50.09</v>
      </c>
    </row>
    <row r="146" spans="1:25">
      <c r="A146" s="5" t="s">
        <v>283</v>
      </c>
      <c r="B146" s="99" t="s">
        <v>268</v>
      </c>
      <c r="C146" s="5" t="s">
        <v>2</v>
      </c>
      <c r="D146" s="100">
        <v>2</v>
      </c>
      <c r="E146" s="100">
        <v>576.75</v>
      </c>
      <c r="F146" s="12">
        <f t="shared" si="28"/>
        <v>1153.5</v>
      </c>
      <c r="G146" s="26">
        <f t="shared" si="29"/>
        <v>6.1550297190020558E-4</v>
      </c>
      <c r="H146" s="12">
        <v>496.12</v>
      </c>
      <c r="I146" s="26">
        <v>0.1875</v>
      </c>
      <c r="J146" s="27">
        <f t="shared" si="30"/>
        <v>93.022500000000008</v>
      </c>
      <c r="K146" s="27">
        <f t="shared" si="31"/>
        <v>403.09749999999997</v>
      </c>
      <c r="N146" s="48">
        <f t="shared" si="34"/>
        <v>0</v>
      </c>
      <c r="O146" s="48">
        <f t="shared" si="35"/>
        <v>0</v>
      </c>
      <c r="P146" s="49">
        <v>0</v>
      </c>
      <c r="Q146" s="50">
        <f t="shared" si="36"/>
        <v>0</v>
      </c>
      <c r="R146" s="47"/>
      <c r="S146" s="51">
        <f t="shared" si="37"/>
        <v>0</v>
      </c>
      <c r="T146" s="51">
        <f t="shared" si="38"/>
        <v>0</v>
      </c>
      <c r="U146" s="48">
        <f t="shared" si="39"/>
        <v>2</v>
      </c>
      <c r="V146" s="48">
        <f t="shared" si="40"/>
        <v>1153.5</v>
      </c>
      <c r="X146" s="70">
        <f t="shared" si="32"/>
        <v>692.1</v>
      </c>
      <c r="Y146" s="72">
        <f t="shared" si="33"/>
        <v>461.4</v>
      </c>
    </row>
    <row r="147" spans="1:25">
      <c r="A147" s="5" t="s">
        <v>284</v>
      </c>
      <c r="B147" s="99" t="s">
        <v>269</v>
      </c>
      <c r="C147" s="5" t="s">
        <v>552</v>
      </c>
      <c r="D147" s="100">
        <v>3</v>
      </c>
      <c r="E147" s="100">
        <v>3524.4</v>
      </c>
      <c r="F147" s="12">
        <f t="shared" si="28"/>
        <v>10573.2</v>
      </c>
      <c r="G147" s="26">
        <f t="shared" si="29"/>
        <v>5.6418170979586086E-3</v>
      </c>
      <c r="H147" s="12">
        <v>2711.72</v>
      </c>
      <c r="I147" s="26">
        <v>0.1875</v>
      </c>
      <c r="J147" s="27">
        <f t="shared" si="30"/>
        <v>508.44749999999999</v>
      </c>
      <c r="K147" s="27">
        <f t="shared" si="31"/>
        <v>2203.2725</v>
      </c>
      <c r="N147" s="48">
        <f t="shared" si="34"/>
        <v>0</v>
      </c>
      <c r="O147" s="48">
        <f t="shared" si="35"/>
        <v>0</v>
      </c>
      <c r="P147" s="49">
        <v>0</v>
      </c>
      <c r="Q147" s="50">
        <f t="shared" si="36"/>
        <v>0</v>
      </c>
      <c r="R147" s="47"/>
      <c r="S147" s="51">
        <f t="shared" si="37"/>
        <v>0</v>
      </c>
      <c r="T147" s="51">
        <f t="shared" si="38"/>
        <v>0</v>
      </c>
      <c r="U147" s="48">
        <f t="shared" si="39"/>
        <v>3</v>
      </c>
      <c r="V147" s="48">
        <f t="shared" si="40"/>
        <v>10573.2</v>
      </c>
      <c r="X147" s="70">
        <f t="shared" si="32"/>
        <v>6343.92</v>
      </c>
      <c r="Y147" s="72">
        <f t="shared" si="33"/>
        <v>4229.28</v>
      </c>
    </row>
    <row r="148" spans="1:25">
      <c r="A148" s="5" t="s">
        <v>285</v>
      </c>
      <c r="B148" s="99" t="s">
        <v>270</v>
      </c>
      <c r="C148" s="5" t="s">
        <v>552</v>
      </c>
      <c r="D148" s="100">
        <v>3</v>
      </c>
      <c r="E148" s="100">
        <v>1801.51</v>
      </c>
      <c r="F148" s="12">
        <f t="shared" si="28"/>
        <v>5404.53</v>
      </c>
      <c r="G148" s="26">
        <f t="shared" si="29"/>
        <v>2.8838355238177877E-3</v>
      </c>
      <c r="H148" s="12">
        <v>1635.99</v>
      </c>
      <c r="I148" s="26">
        <v>0.1875</v>
      </c>
      <c r="J148" s="27">
        <f t="shared" si="30"/>
        <v>306.74812500000002</v>
      </c>
      <c r="K148" s="27">
        <f t="shared" si="31"/>
        <v>1329.2418749999999</v>
      </c>
      <c r="N148" s="48">
        <f t="shared" si="34"/>
        <v>0</v>
      </c>
      <c r="O148" s="48">
        <f t="shared" si="35"/>
        <v>0</v>
      </c>
      <c r="P148" s="49">
        <v>0</v>
      </c>
      <c r="Q148" s="50">
        <f t="shared" si="36"/>
        <v>0</v>
      </c>
      <c r="R148" s="47"/>
      <c r="S148" s="51">
        <f t="shared" si="37"/>
        <v>0</v>
      </c>
      <c r="T148" s="51">
        <f t="shared" si="38"/>
        <v>0</v>
      </c>
      <c r="U148" s="48">
        <f t="shared" si="39"/>
        <v>3</v>
      </c>
      <c r="V148" s="48">
        <f t="shared" si="40"/>
        <v>5404.53</v>
      </c>
      <c r="X148" s="70">
        <f t="shared" si="32"/>
        <v>3242.72</v>
      </c>
      <c r="Y148" s="72">
        <f t="shared" si="33"/>
        <v>2161.81</v>
      </c>
    </row>
    <row r="149" spans="1:25">
      <c r="A149" s="5" t="s">
        <v>286</v>
      </c>
      <c r="B149" s="99" t="s">
        <v>271</v>
      </c>
      <c r="C149" s="5" t="s">
        <v>2</v>
      </c>
      <c r="D149" s="100">
        <v>1</v>
      </c>
      <c r="E149" s="100">
        <v>4367.62</v>
      </c>
      <c r="F149" s="12">
        <f t="shared" si="28"/>
        <v>4367.62</v>
      </c>
      <c r="G149" s="26">
        <f t="shared" si="29"/>
        <v>2.3305445081324458E-3</v>
      </c>
      <c r="H149" s="12">
        <v>2804.15</v>
      </c>
      <c r="I149" s="26">
        <v>0.1875</v>
      </c>
      <c r="J149" s="27">
        <f t="shared" si="30"/>
        <v>525.77812500000005</v>
      </c>
      <c r="K149" s="27">
        <f t="shared" si="31"/>
        <v>2278.3718749999998</v>
      </c>
      <c r="N149" s="48">
        <f t="shared" si="34"/>
        <v>0</v>
      </c>
      <c r="O149" s="48">
        <f t="shared" si="35"/>
        <v>0</v>
      </c>
      <c r="P149" s="49">
        <v>0</v>
      </c>
      <c r="Q149" s="50">
        <f t="shared" si="36"/>
        <v>0</v>
      </c>
      <c r="R149" s="47"/>
      <c r="S149" s="51">
        <f t="shared" si="37"/>
        <v>0</v>
      </c>
      <c r="T149" s="51">
        <f t="shared" si="38"/>
        <v>0</v>
      </c>
      <c r="U149" s="48">
        <f t="shared" si="39"/>
        <v>1</v>
      </c>
      <c r="V149" s="48">
        <f t="shared" si="40"/>
        <v>4367.62</v>
      </c>
      <c r="X149" s="70">
        <f t="shared" si="32"/>
        <v>2620.5700000000002</v>
      </c>
      <c r="Y149" s="72">
        <f t="shared" si="33"/>
        <v>1747.05</v>
      </c>
    </row>
    <row r="150" spans="1:25" ht="12" thickBot="1">
      <c r="A150" s="5" t="s">
        <v>287</v>
      </c>
      <c r="B150" s="99" t="s">
        <v>272</v>
      </c>
      <c r="C150" s="5" t="s">
        <v>552</v>
      </c>
      <c r="D150" s="100">
        <v>1</v>
      </c>
      <c r="E150" s="100">
        <v>3105.85</v>
      </c>
      <c r="F150" s="12">
        <f t="shared" si="28"/>
        <v>3105.85</v>
      </c>
      <c r="G150" s="26">
        <f t="shared" si="29"/>
        <v>1.6572690986356772E-3</v>
      </c>
      <c r="H150" s="12">
        <v>2441.86</v>
      </c>
      <c r="I150" s="26">
        <v>0.1875</v>
      </c>
      <c r="J150" s="27">
        <f t="shared" si="30"/>
        <v>457.84875</v>
      </c>
      <c r="K150" s="27">
        <f t="shared" si="31"/>
        <v>1984.01125</v>
      </c>
      <c r="N150" s="48">
        <f t="shared" si="34"/>
        <v>0</v>
      </c>
      <c r="O150" s="48">
        <f t="shared" si="35"/>
        <v>0</v>
      </c>
      <c r="P150" s="49">
        <v>0</v>
      </c>
      <c r="Q150" s="50">
        <f t="shared" si="36"/>
        <v>0</v>
      </c>
      <c r="R150" s="47"/>
      <c r="S150" s="51">
        <f t="shared" si="37"/>
        <v>0</v>
      </c>
      <c r="T150" s="51">
        <f t="shared" si="38"/>
        <v>0</v>
      </c>
      <c r="U150" s="48">
        <f t="shared" si="39"/>
        <v>1</v>
      </c>
      <c r="V150" s="48">
        <f t="shared" si="40"/>
        <v>3105.85</v>
      </c>
      <c r="X150" s="73">
        <f t="shared" si="32"/>
        <v>1863.51</v>
      </c>
      <c r="Y150" s="74">
        <f t="shared" si="33"/>
        <v>1242.3399999999999</v>
      </c>
    </row>
    <row r="151" spans="1:25" ht="12" thickBot="1">
      <c r="A151" s="13" t="s">
        <v>288</v>
      </c>
      <c r="B151" s="32" t="s">
        <v>273</v>
      </c>
      <c r="C151" s="13"/>
      <c r="D151" s="14"/>
      <c r="E151" s="20"/>
      <c r="F151" s="14">
        <f>F152+F153+F154+F155+F156</f>
        <v>13709.099999999999</v>
      </c>
      <c r="G151" s="37">
        <f t="shared" si="29"/>
        <v>7.3151207560269681E-3</v>
      </c>
      <c r="H151" s="14"/>
      <c r="I151" s="26">
        <v>0.1875</v>
      </c>
      <c r="J151" s="27">
        <f t="shared" si="30"/>
        <v>0</v>
      </c>
      <c r="K151" s="27">
        <f t="shared" si="31"/>
        <v>0</v>
      </c>
      <c r="N151" s="52"/>
      <c r="O151" s="52"/>
      <c r="P151" s="53"/>
      <c r="Q151" s="54"/>
      <c r="R151" s="47"/>
      <c r="S151" s="55"/>
      <c r="T151" s="55"/>
      <c r="U151" s="52"/>
      <c r="V151" s="52"/>
      <c r="X151" s="79">
        <f t="shared" si="32"/>
        <v>8225.4599999999991</v>
      </c>
      <c r="Y151" s="80">
        <f t="shared" si="33"/>
        <v>5483.64</v>
      </c>
    </row>
    <row r="152" spans="1:25">
      <c r="A152" s="4" t="s">
        <v>289</v>
      </c>
      <c r="B152" s="99" t="s">
        <v>274</v>
      </c>
      <c r="C152" s="5" t="s">
        <v>2</v>
      </c>
      <c r="D152" s="100">
        <v>7</v>
      </c>
      <c r="E152" s="100">
        <v>222.07</v>
      </c>
      <c r="F152" s="12">
        <f t="shared" si="28"/>
        <v>1554.49</v>
      </c>
      <c r="G152" s="26">
        <f t="shared" si="29"/>
        <v>8.2946962703870882E-4</v>
      </c>
      <c r="H152" s="12">
        <v>191.76</v>
      </c>
      <c r="I152" s="26">
        <v>0.1875</v>
      </c>
      <c r="J152" s="27">
        <f t="shared" si="30"/>
        <v>35.954999999999998</v>
      </c>
      <c r="K152" s="27">
        <f t="shared" si="31"/>
        <v>155.80500000000001</v>
      </c>
      <c r="N152" s="48">
        <f t="shared" si="34"/>
        <v>0</v>
      </c>
      <c r="O152" s="48">
        <f t="shared" si="35"/>
        <v>0</v>
      </c>
      <c r="P152" s="49">
        <v>0</v>
      </c>
      <c r="Q152" s="50">
        <f t="shared" si="36"/>
        <v>0</v>
      </c>
      <c r="R152" s="47"/>
      <c r="S152" s="51">
        <f t="shared" si="37"/>
        <v>0</v>
      </c>
      <c r="T152" s="51">
        <f t="shared" si="38"/>
        <v>0</v>
      </c>
      <c r="U152" s="48">
        <f t="shared" si="39"/>
        <v>7</v>
      </c>
      <c r="V152" s="48">
        <f t="shared" si="40"/>
        <v>1554.49</v>
      </c>
      <c r="X152" s="77">
        <f t="shared" si="32"/>
        <v>932.69</v>
      </c>
      <c r="Y152" s="78">
        <f t="shared" si="33"/>
        <v>621.79999999999995</v>
      </c>
    </row>
    <row r="153" spans="1:25">
      <c r="A153" s="4" t="s">
        <v>290</v>
      </c>
      <c r="B153" s="99" t="s">
        <v>275</v>
      </c>
      <c r="C153" s="5" t="s">
        <v>2</v>
      </c>
      <c r="D153" s="100">
        <v>3</v>
      </c>
      <c r="E153" s="100">
        <v>3068.39</v>
      </c>
      <c r="F153" s="12">
        <f t="shared" si="28"/>
        <v>9205.17</v>
      </c>
      <c r="G153" s="26">
        <f t="shared" si="29"/>
        <v>4.9118417788007072E-3</v>
      </c>
      <c r="H153" s="12">
        <v>2899.77</v>
      </c>
      <c r="I153" s="26">
        <v>0.1875</v>
      </c>
      <c r="J153" s="27">
        <f t="shared" si="30"/>
        <v>543.70687499999997</v>
      </c>
      <c r="K153" s="27">
        <f t="shared" si="31"/>
        <v>2356.0631250000001</v>
      </c>
      <c r="N153" s="48">
        <f t="shared" si="34"/>
        <v>0</v>
      </c>
      <c r="O153" s="48">
        <f t="shared" si="35"/>
        <v>0</v>
      </c>
      <c r="P153" s="49">
        <v>0</v>
      </c>
      <c r="Q153" s="50">
        <f t="shared" si="36"/>
        <v>0</v>
      </c>
      <c r="R153" s="47"/>
      <c r="S153" s="51">
        <f t="shared" si="37"/>
        <v>0</v>
      </c>
      <c r="T153" s="51">
        <f t="shared" si="38"/>
        <v>0</v>
      </c>
      <c r="U153" s="48">
        <f t="shared" si="39"/>
        <v>3</v>
      </c>
      <c r="V153" s="48">
        <f t="shared" si="40"/>
        <v>9205.17</v>
      </c>
      <c r="X153" s="70">
        <f t="shared" si="32"/>
        <v>5523.1</v>
      </c>
      <c r="Y153" s="72">
        <f t="shared" si="33"/>
        <v>3682.07</v>
      </c>
    </row>
    <row r="154" spans="1:25">
      <c r="A154" s="4" t="s">
        <v>291</v>
      </c>
      <c r="B154" s="99" t="s">
        <v>276</v>
      </c>
      <c r="C154" s="5" t="s">
        <v>2</v>
      </c>
      <c r="D154" s="100">
        <v>1</v>
      </c>
      <c r="E154" s="100">
        <v>1634.47</v>
      </c>
      <c r="F154" s="12">
        <f t="shared" si="28"/>
        <v>1634.47</v>
      </c>
      <c r="G154" s="26">
        <f t="shared" si="29"/>
        <v>8.7214663414107425E-4</v>
      </c>
      <c r="H154" s="12">
        <v>1331.11</v>
      </c>
      <c r="I154" s="26">
        <v>0.1875</v>
      </c>
      <c r="J154" s="27">
        <f t="shared" si="30"/>
        <v>249.583125</v>
      </c>
      <c r="K154" s="27">
        <f t="shared" si="31"/>
        <v>1081.526875</v>
      </c>
      <c r="N154" s="48">
        <f t="shared" si="34"/>
        <v>0</v>
      </c>
      <c r="O154" s="48">
        <f t="shared" si="35"/>
        <v>0</v>
      </c>
      <c r="P154" s="49">
        <v>0</v>
      </c>
      <c r="Q154" s="50">
        <f t="shared" si="36"/>
        <v>0</v>
      </c>
      <c r="R154" s="47"/>
      <c r="S154" s="51">
        <f t="shared" si="37"/>
        <v>0</v>
      </c>
      <c r="T154" s="51">
        <f t="shared" si="38"/>
        <v>0</v>
      </c>
      <c r="U154" s="48">
        <f t="shared" si="39"/>
        <v>1</v>
      </c>
      <c r="V154" s="48">
        <f t="shared" si="40"/>
        <v>1634.47</v>
      </c>
      <c r="X154" s="70">
        <f t="shared" si="32"/>
        <v>980.68</v>
      </c>
      <c r="Y154" s="72">
        <f t="shared" si="33"/>
        <v>653.79</v>
      </c>
    </row>
    <row r="155" spans="1:25">
      <c r="A155" s="4" t="s">
        <v>292</v>
      </c>
      <c r="B155" s="99" t="s">
        <v>277</v>
      </c>
      <c r="C155" s="5" t="s">
        <v>2</v>
      </c>
      <c r="D155" s="100">
        <v>2</v>
      </c>
      <c r="E155" s="100">
        <v>618.32000000000005</v>
      </c>
      <c r="F155" s="12">
        <f t="shared" si="28"/>
        <v>1236.6400000000001</v>
      </c>
      <c r="G155" s="26">
        <f t="shared" si="29"/>
        <v>6.5986614232394479E-4</v>
      </c>
      <c r="H155" s="12">
        <v>598.54</v>
      </c>
      <c r="I155" s="26">
        <v>0.1875</v>
      </c>
      <c r="J155" s="27">
        <f t="shared" si="30"/>
        <v>112.22624999999999</v>
      </c>
      <c r="K155" s="27">
        <f t="shared" si="31"/>
        <v>486.31374999999997</v>
      </c>
      <c r="N155" s="48">
        <f t="shared" si="34"/>
        <v>0</v>
      </c>
      <c r="O155" s="48">
        <f t="shared" si="35"/>
        <v>0</v>
      </c>
      <c r="P155" s="49">
        <v>0</v>
      </c>
      <c r="Q155" s="50">
        <f t="shared" si="36"/>
        <v>0</v>
      </c>
      <c r="R155" s="47"/>
      <c r="S155" s="51">
        <f t="shared" si="37"/>
        <v>0</v>
      </c>
      <c r="T155" s="51">
        <f t="shared" si="38"/>
        <v>0</v>
      </c>
      <c r="U155" s="48">
        <f t="shared" si="39"/>
        <v>2</v>
      </c>
      <c r="V155" s="48">
        <f t="shared" si="40"/>
        <v>1236.6400000000001</v>
      </c>
      <c r="X155" s="70">
        <f t="shared" si="32"/>
        <v>741.98</v>
      </c>
      <c r="Y155" s="72">
        <f t="shared" si="33"/>
        <v>494.66</v>
      </c>
    </row>
    <row r="156" spans="1:25" ht="12" thickBot="1">
      <c r="A156" s="15" t="s">
        <v>293</v>
      </c>
      <c r="B156" s="102" t="s">
        <v>278</v>
      </c>
      <c r="C156" s="101" t="s">
        <v>2</v>
      </c>
      <c r="D156" s="103">
        <v>1</v>
      </c>
      <c r="E156" s="103">
        <v>78.33</v>
      </c>
      <c r="F156" s="16">
        <f t="shared" si="28"/>
        <v>78.33</v>
      </c>
      <c r="G156" s="26">
        <f t="shared" si="29"/>
        <v>4.1796573722534119E-5</v>
      </c>
      <c r="H156" s="12">
        <v>65.790000000000006</v>
      </c>
      <c r="I156" s="26">
        <v>0.1875</v>
      </c>
      <c r="J156" s="27">
        <f t="shared" si="30"/>
        <v>12.335625</v>
      </c>
      <c r="K156" s="27">
        <f t="shared" si="31"/>
        <v>53.454375000000006</v>
      </c>
      <c r="N156" s="48">
        <f t="shared" si="34"/>
        <v>0</v>
      </c>
      <c r="O156" s="48">
        <f t="shared" si="35"/>
        <v>0</v>
      </c>
      <c r="P156" s="49">
        <v>0</v>
      </c>
      <c r="Q156" s="50">
        <f t="shared" si="36"/>
        <v>0</v>
      </c>
      <c r="R156" s="47"/>
      <c r="S156" s="51">
        <f t="shared" si="37"/>
        <v>0</v>
      </c>
      <c r="T156" s="51">
        <f t="shared" si="38"/>
        <v>0</v>
      </c>
      <c r="U156" s="48">
        <f t="shared" si="39"/>
        <v>1</v>
      </c>
      <c r="V156" s="48">
        <f t="shared" si="40"/>
        <v>78.33</v>
      </c>
      <c r="X156" s="73">
        <f t="shared" si="32"/>
        <v>47</v>
      </c>
      <c r="Y156" s="74">
        <f t="shared" si="33"/>
        <v>31.33</v>
      </c>
    </row>
    <row r="157" spans="1:25" ht="12" thickBot="1">
      <c r="A157" s="9" t="s">
        <v>294</v>
      </c>
      <c r="B157" s="30" t="s">
        <v>279</v>
      </c>
      <c r="C157" s="10"/>
      <c r="D157" s="17"/>
      <c r="E157" s="35"/>
      <c r="F157" s="18">
        <f>F158+F161+F169+F180+F185+F191+F199+F209+F211+F214</f>
        <v>156326.25</v>
      </c>
      <c r="G157" s="39">
        <f t="shared" si="29"/>
        <v>8.341505978414783E-2</v>
      </c>
      <c r="H157" s="38"/>
      <c r="I157" s="26">
        <v>0.1875</v>
      </c>
      <c r="J157" s="27">
        <f t="shared" si="30"/>
        <v>0</v>
      </c>
      <c r="K157" s="27">
        <f t="shared" si="31"/>
        <v>0</v>
      </c>
      <c r="N157" s="65"/>
      <c r="O157" s="65"/>
      <c r="P157" s="66"/>
      <c r="Q157" s="67"/>
      <c r="R157" s="47"/>
      <c r="S157" s="68"/>
      <c r="T157" s="68"/>
      <c r="U157" s="65"/>
      <c r="V157" s="65"/>
      <c r="X157" s="81">
        <f t="shared" si="32"/>
        <v>93795.75</v>
      </c>
      <c r="Y157" s="82">
        <f t="shared" si="33"/>
        <v>62530.5</v>
      </c>
    </row>
    <row r="158" spans="1:25" ht="12" thickBot="1">
      <c r="A158" s="11" t="s">
        <v>295</v>
      </c>
      <c r="B158" s="31" t="s">
        <v>280</v>
      </c>
      <c r="C158" s="11"/>
      <c r="D158" s="19"/>
      <c r="E158" s="34"/>
      <c r="F158" s="19">
        <f>F159+F160</f>
        <v>21046.3</v>
      </c>
      <c r="G158" s="37">
        <f t="shared" si="29"/>
        <v>1.1230221237540786E-2</v>
      </c>
      <c r="H158" s="19"/>
      <c r="I158" s="26">
        <v>0.1875</v>
      </c>
      <c r="J158" s="27">
        <f t="shared" si="30"/>
        <v>0</v>
      </c>
      <c r="K158" s="27">
        <f t="shared" si="31"/>
        <v>0</v>
      </c>
      <c r="N158" s="52"/>
      <c r="O158" s="52"/>
      <c r="P158" s="53"/>
      <c r="Q158" s="54"/>
      <c r="R158" s="47"/>
      <c r="S158" s="55"/>
      <c r="T158" s="55"/>
      <c r="U158" s="52"/>
      <c r="V158" s="52"/>
      <c r="X158" s="83">
        <f t="shared" si="32"/>
        <v>12627.78</v>
      </c>
      <c r="Y158" s="84">
        <f t="shared" si="33"/>
        <v>8418.52</v>
      </c>
    </row>
    <row r="159" spans="1:25">
      <c r="A159" s="5" t="s">
        <v>296</v>
      </c>
      <c r="B159" s="99" t="s">
        <v>281</v>
      </c>
      <c r="C159" s="5" t="s">
        <v>550</v>
      </c>
      <c r="D159" s="100">
        <v>19</v>
      </c>
      <c r="E159" s="100">
        <v>116.94</v>
      </c>
      <c r="F159" s="12">
        <f t="shared" si="28"/>
        <v>2221.86</v>
      </c>
      <c r="G159" s="26">
        <f t="shared" si="29"/>
        <v>1.1855755814011192E-3</v>
      </c>
      <c r="H159" s="12">
        <v>105.85</v>
      </c>
      <c r="I159" s="26">
        <v>0.1875</v>
      </c>
      <c r="J159" s="27">
        <f t="shared" si="30"/>
        <v>19.846874999999997</v>
      </c>
      <c r="K159" s="27">
        <f t="shared" si="31"/>
        <v>86.003124999999997</v>
      </c>
      <c r="N159" s="48">
        <f t="shared" si="34"/>
        <v>0</v>
      </c>
      <c r="O159" s="48">
        <f t="shared" si="35"/>
        <v>0</v>
      </c>
      <c r="P159" s="49">
        <v>0</v>
      </c>
      <c r="Q159" s="50">
        <f t="shared" si="36"/>
        <v>0</v>
      </c>
      <c r="R159" s="47"/>
      <c r="S159" s="51">
        <f t="shared" si="37"/>
        <v>0</v>
      </c>
      <c r="T159" s="51">
        <f t="shared" si="38"/>
        <v>0</v>
      </c>
      <c r="U159" s="48">
        <f t="shared" si="39"/>
        <v>19</v>
      </c>
      <c r="V159" s="48">
        <f t="shared" si="40"/>
        <v>2221.86</v>
      </c>
      <c r="X159" s="77">
        <f t="shared" si="32"/>
        <v>1333.12</v>
      </c>
      <c r="Y159" s="78">
        <f t="shared" si="33"/>
        <v>888.74</v>
      </c>
    </row>
    <row r="160" spans="1:25" ht="12" thickBot="1">
      <c r="A160" s="5" t="s">
        <v>297</v>
      </c>
      <c r="B160" s="99" t="s">
        <v>282</v>
      </c>
      <c r="C160" s="5" t="s">
        <v>550</v>
      </c>
      <c r="D160" s="100">
        <v>76</v>
      </c>
      <c r="E160" s="100">
        <v>247.69</v>
      </c>
      <c r="F160" s="12">
        <f t="shared" si="28"/>
        <v>18824.439999999999</v>
      </c>
      <c r="G160" s="26">
        <f t="shared" si="29"/>
        <v>1.0044645656139667E-2</v>
      </c>
      <c r="H160" s="12">
        <v>217.21</v>
      </c>
      <c r="I160" s="26">
        <v>0.1875</v>
      </c>
      <c r="J160" s="27">
        <f t="shared" si="30"/>
        <v>40.726875</v>
      </c>
      <c r="K160" s="27">
        <f t="shared" si="31"/>
        <v>176.483125</v>
      </c>
      <c r="N160" s="48">
        <f t="shared" si="34"/>
        <v>0</v>
      </c>
      <c r="O160" s="48">
        <f t="shared" si="35"/>
        <v>0</v>
      </c>
      <c r="P160" s="49">
        <v>0</v>
      </c>
      <c r="Q160" s="50">
        <f t="shared" si="36"/>
        <v>0</v>
      </c>
      <c r="R160" s="47"/>
      <c r="S160" s="51">
        <f t="shared" si="37"/>
        <v>0</v>
      </c>
      <c r="T160" s="51">
        <f t="shared" si="38"/>
        <v>0</v>
      </c>
      <c r="U160" s="48">
        <f t="shared" si="39"/>
        <v>76</v>
      </c>
      <c r="V160" s="48">
        <f t="shared" si="40"/>
        <v>18824.439999999999</v>
      </c>
      <c r="X160" s="73">
        <f t="shared" si="32"/>
        <v>11294.66</v>
      </c>
      <c r="Y160" s="74">
        <f t="shared" si="33"/>
        <v>7529.78</v>
      </c>
    </row>
    <row r="161" spans="1:25" ht="12" thickBot="1">
      <c r="A161" s="13" t="s">
        <v>312</v>
      </c>
      <c r="B161" s="32" t="s">
        <v>298</v>
      </c>
      <c r="C161" s="13"/>
      <c r="D161" s="14"/>
      <c r="E161" s="20"/>
      <c r="F161" s="14">
        <f>F162+F163+F164+F165+F166+F167</f>
        <v>1956.5899999999997</v>
      </c>
      <c r="G161" s="37">
        <f t="shared" si="29"/>
        <v>1.0440285737236439E-3</v>
      </c>
      <c r="H161" s="14"/>
      <c r="I161" s="26">
        <v>0.1875</v>
      </c>
      <c r="J161" s="27">
        <f t="shared" si="30"/>
        <v>0</v>
      </c>
      <c r="K161" s="27">
        <f t="shared" si="31"/>
        <v>0</v>
      </c>
      <c r="N161" s="52"/>
      <c r="O161" s="52"/>
      <c r="P161" s="53"/>
      <c r="Q161" s="54"/>
      <c r="R161" s="47"/>
      <c r="S161" s="55"/>
      <c r="T161" s="55"/>
      <c r="U161" s="52"/>
      <c r="V161" s="52"/>
      <c r="X161" s="79">
        <f t="shared" si="32"/>
        <v>1173.95</v>
      </c>
      <c r="Y161" s="80">
        <f t="shared" si="33"/>
        <v>782.64</v>
      </c>
    </row>
    <row r="162" spans="1:25">
      <c r="A162" s="5" t="s">
        <v>313</v>
      </c>
      <c r="B162" s="99" t="s">
        <v>299</v>
      </c>
      <c r="C162" s="5" t="s">
        <v>444</v>
      </c>
      <c r="D162" s="100">
        <v>0.37</v>
      </c>
      <c r="E162" s="100">
        <v>1867.11</v>
      </c>
      <c r="F162" s="12">
        <f t="shared" si="28"/>
        <v>690.83</v>
      </c>
      <c r="G162" s="26">
        <f t="shared" si="29"/>
        <v>3.6862411623564721E-4</v>
      </c>
      <c r="H162" s="12">
        <v>1389.36</v>
      </c>
      <c r="I162" s="26">
        <v>0.1875</v>
      </c>
      <c r="J162" s="27">
        <f t="shared" si="30"/>
        <v>260.505</v>
      </c>
      <c r="K162" s="27">
        <f t="shared" si="31"/>
        <v>1128.855</v>
      </c>
      <c r="N162" s="48">
        <f t="shared" si="34"/>
        <v>0</v>
      </c>
      <c r="O162" s="48">
        <f t="shared" si="35"/>
        <v>0</v>
      </c>
      <c r="P162" s="49">
        <v>0</v>
      </c>
      <c r="Q162" s="50">
        <f t="shared" si="36"/>
        <v>0</v>
      </c>
      <c r="R162" s="47"/>
      <c r="S162" s="51">
        <f t="shared" si="37"/>
        <v>0</v>
      </c>
      <c r="T162" s="51">
        <f t="shared" si="38"/>
        <v>0</v>
      </c>
      <c r="U162" s="48">
        <f t="shared" si="39"/>
        <v>0.37</v>
      </c>
      <c r="V162" s="48">
        <f t="shared" si="40"/>
        <v>690.83</v>
      </c>
      <c r="X162" s="77">
        <f t="shared" si="32"/>
        <v>414.5</v>
      </c>
      <c r="Y162" s="78">
        <f t="shared" si="33"/>
        <v>276.33</v>
      </c>
    </row>
    <row r="163" spans="1:25">
      <c r="A163" s="5" t="s">
        <v>314</v>
      </c>
      <c r="B163" s="99" t="s">
        <v>300</v>
      </c>
      <c r="C163" s="5" t="s">
        <v>2</v>
      </c>
      <c r="D163" s="100">
        <v>1</v>
      </c>
      <c r="E163" s="100">
        <v>674.44</v>
      </c>
      <c r="F163" s="12">
        <f t="shared" si="28"/>
        <v>674.44</v>
      </c>
      <c r="G163" s="26">
        <f t="shared" si="29"/>
        <v>3.5987847799599023E-4</v>
      </c>
      <c r="H163" s="12">
        <v>582.13</v>
      </c>
      <c r="I163" s="26">
        <v>0.1875</v>
      </c>
      <c r="J163" s="27">
        <f t="shared" si="30"/>
        <v>109.14937499999999</v>
      </c>
      <c r="K163" s="27">
        <f t="shared" si="31"/>
        <v>472.98062500000003</v>
      </c>
      <c r="N163" s="48">
        <f t="shared" si="34"/>
        <v>0</v>
      </c>
      <c r="O163" s="48">
        <f t="shared" si="35"/>
        <v>0</v>
      </c>
      <c r="P163" s="49">
        <v>0</v>
      </c>
      <c r="Q163" s="50">
        <f t="shared" si="36"/>
        <v>0</v>
      </c>
      <c r="R163" s="47"/>
      <c r="S163" s="51">
        <f t="shared" si="37"/>
        <v>0</v>
      </c>
      <c r="T163" s="51">
        <f t="shared" si="38"/>
        <v>0</v>
      </c>
      <c r="U163" s="48">
        <f t="shared" si="39"/>
        <v>1</v>
      </c>
      <c r="V163" s="48">
        <f t="shared" si="40"/>
        <v>674.44</v>
      </c>
      <c r="X163" s="70">
        <f t="shared" si="32"/>
        <v>404.66</v>
      </c>
      <c r="Y163" s="72">
        <f t="shared" si="33"/>
        <v>269.77999999999997</v>
      </c>
    </row>
    <row r="164" spans="1:25">
      <c r="A164" s="5" t="s">
        <v>315</v>
      </c>
      <c r="B164" s="99" t="s">
        <v>301</v>
      </c>
      <c r="C164" s="5" t="s">
        <v>444</v>
      </c>
      <c r="D164" s="100">
        <v>1.2</v>
      </c>
      <c r="E164" s="100">
        <v>41.92</v>
      </c>
      <c r="F164" s="12">
        <f t="shared" si="28"/>
        <v>50.3</v>
      </c>
      <c r="G164" s="26">
        <f t="shared" si="29"/>
        <v>2.6839878185158509E-5</v>
      </c>
      <c r="H164" s="12">
        <v>24.76</v>
      </c>
      <c r="I164" s="26">
        <v>0.1875</v>
      </c>
      <c r="J164" s="27">
        <f t="shared" si="30"/>
        <v>4.6425000000000001</v>
      </c>
      <c r="K164" s="27">
        <f t="shared" si="31"/>
        <v>20.1175</v>
      </c>
      <c r="N164" s="48">
        <f t="shared" si="34"/>
        <v>0</v>
      </c>
      <c r="O164" s="48">
        <f t="shared" si="35"/>
        <v>0</v>
      </c>
      <c r="P164" s="49">
        <v>0</v>
      </c>
      <c r="Q164" s="50">
        <f t="shared" si="36"/>
        <v>0</v>
      </c>
      <c r="R164" s="47"/>
      <c r="S164" s="51">
        <f t="shared" si="37"/>
        <v>0</v>
      </c>
      <c r="T164" s="51">
        <f t="shared" si="38"/>
        <v>0</v>
      </c>
      <c r="U164" s="48">
        <f t="shared" si="39"/>
        <v>1.2</v>
      </c>
      <c r="V164" s="48">
        <f t="shared" si="40"/>
        <v>50.3</v>
      </c>
      <c r="X164" s="70">
        <f t="shared" si="32"/>
        <v>30.18</v>
      </c>
      <c r="Y164" s="72">
        <f t="shared" si="33"/>
        <v>20.12</v>
      </c>
    </row>
    <row r="165" spans="1:25">
      <c r="A165" s="5" t="s">
        <v>316</v>
      </c>
      <c r="B165" s="99" t="s">
        <v>302</v>
      </c>
      <c r="C165" s="5" t="s">
        <v>444</v>
      </c>
      <c r="D165" s="100">
        <v>1.6</v>
      </c>
      <c r="E165" s="100">
        <v>79.3</v>
      </c>
      <c r="F165" s="12">
        <f t="shared" si="28"/>
        <v>126.88</v>
      </c>
      <c r="G165" s="26">
        <f t="shared" si="29"/>
        <v>6.7702658929083738E-5</v>
      </c>
      <c r="H165" s="12">
        <v>43.26</v>
      </c>
      <c r="I165" s="26">
        <v>0.1875</v>
      </c>
      <c r="J165" s="27">
        <f t="shared" si="30"/>
        <v>8.1112500000000001</v>
      </c>
      <c r="K165" s="27">
        <f t="shared" si="31"/>
        <v>35.14875</v>
      </c>
      <c r="N165" s="48">
        <f t="shared" si="34"/>
        <v>0</v>
      </c>
      <c r="O165" s="48">
        <f t="shared" si="35"/>
        <v>0</v>
      </c>
      <c r="P165" s="49">
        <v>0</v>
      </c>
      <c r="Q165" s="50">
        <f t="shared" si="36"/>
        <v>0</v>
      </c>
      <c r="R165" s="47"/>
      <c r="S165" s="51">
        <f t="shared" si="37"/>
        <v>0</v>
      </c>
      <c r="T165" s="51">
        <f t="shared" si="38"/>
        <v>0</v>
      </c>
      <c r="U165" s="48">
        <f t="shared" si="39"/>
        <v>1.6</v>
      </c>
      <c r="V165" s="48">
        <f t="shared" si="40"/>
        <v>126.88</v>
      </c>
      <c r="X165" s="70">
        <f t="shared" si="32"/>
        <v>76.13</v>
      </c>
      <c r="Y165" s="72">
        <f t="shared" si="33"/>
        <v>50.75</v>
      </c>
    </row>
    <row r="166" spans="1:25">
      <c r="A166" s="5" t="s">
        <v>317</v>
      </c>
      <c r="B166" s="99" t="s">
        <v>303</v>
      </c>
      <c r="C166" s="5" t="s">
        <v>2</v>
      </c>
      <c r="D166" s="100">
        <v>2</v>
      </c>
      <c r="E166" s="100">
        <v>84.3</v>
      </c>
      <c r="F166" s="12">
        <f t="shared" si="28"/>
        <v>168.6</v>
      </c>
      <c r="G166" s="26">
        <f t="shared" si="29"/>
        <v>8.9964283539119776E-5</v>
      </c>
      <c r="H166" s="12">
        <v>73.53</v>
      </c>
      <c r="I166" s="26">
        <v>0.1875</v>
      </c>
      <c r="J166" s="27">
        <f t="shared" si="30"/>
        <v>13.786875</v>
      </c>
      <c r="K166" s="27">
        <f t="shared" si="31"/>
        <v>59.743124999999999</v>
      </c>
      <c r="N166" s="48">
        <f t="shared" si="34"/>
        <v>0</v>
      </c>
      <c r="O166" s="48">
        <f t="shared" si="35"/>
        <v>0</v>
      </c>
      <c r="P166" s="49">
        <v>0</v>
      </c>
      <c r="Q166" s="50">
        <f t="shared" si="36"/>
        <v>0</v>
      </c>
      <c r="R166" s="47"/>
      <c r="S166" s="51">
        <f t="shared" si="37"/>
        <v>0</v>
      </c>
      <c r="T166" s="51">
        <f t="shared" si="38"/>
        <v>0</v>
      </c>
      <c r="U166" s="48">
        <f t="shared" si="39"/>
        <v>2</v>
      </c>
      <c r="V166" s="48">
        <f t="shared" si="40"/>
        <v>168.6</v>
      </c>
      <c r="X166" s="70">
        <f t="shared" si="32"/>
        <v>101.16</v>
      </c>
      <c r="Y166" s="72">
        <f t="shared" si="33"/>
        <v>67.44</v>
      </c>
    </row>
    <row r="167" spans="1:25" ht="12" thickBot="1">
      <c r="A167" s="5" t="s">
        <v>318</v>
      </c>
      <c r="B167" s="99" t="s">
        <v>304</v>
      </c>
      <c r="C167" s="5" t="s">
        <v>2</v>
      </c>
      <c r="D167" s="100">
        <v>2</v>
      </c>
      <c r="E167" s="100">
        <v>122.77</v>
      </c>
      <c r="F167" s="12">
        <f t="shared" si="28"/>
        <v>245.54</v>
      </c>
      <c r="G167" s="26">
        <f t="shared" si="29"/>
        <v>1.3101915883864454E-4</v>
      </c>
      <c r="H167" s="12">
        <v>106.45</v>
      </c>
      <c r="I167" s="26">
        <v>0.1875</v>
      </c>
      <c r="J167" s="27">
        <f t="shared" si="30"/>
        <v>19.959375000000001</v>
      </c>
      <c r="K167" s="27">
        <f t="shared" si="31"/>
        <v>86.490624999999994</v>
      </c>
      <c r="N167" s="48">
        <f t="shared" si="34"/>
        <v>0</v>
      </c>
      <c r="O167" s="48">
        <f t="shared" si="35"/>
        <v>0</v>
      </c>
      <c r="P167" s="49">
        <v>0</v>
      </c>
      <c r="Q167" s="50">
        <f t="shared" si="36"/>
        <v>0</v>
      </c>
      <c r="R167" s="47"/>
      <c r="S167" s="51">
        <f t="shared" si="37"/>
        <v>0</v>
      </c>
      <c r="T167" s="51">
        <f t="shared" si="38"/>
        <v>0</v>
      </c>
      <c r="U167" s="48">
        <f t="shared" si="39"/>
        <v>2</v>
      </c>
      <c r="V167" s="48">
        <f t="shared" si="40"/>
        <v>245.54</v>
      </c>
      <c r="X167" s="73">
        <f t="shared" si="32"/>
        <v>147.32</v>
      </c>
      <c r="Y167" s="74">
        <f t="shared" si="33"/>
        <v>98.22</v>
      </c>
    </row>
    <row r="168" spans="1:25">
      <c r="A168" s="42"/>
      <c r="B168" s="43"/>
      <c r="C168" s="42"/>
      <c r="D168" s="20"/>
      <c r="E168" s="20"/>
      <c r="F168" s="20"/>
      <c r="G168" s="26"/>
      <c r="H168" s="12"/>
      <c r="I168" s="26">
        <v>0.1875</v>
      </c>
      <c r="J168" s="27">
        <f t="shared" si="30"/>
        <v>0</v>
      </c>
      <c r="K168" s="27">
        <f t="shared" si="31"/>
        <v>0</v>
      </c>
      <c r="N168" s="52"/>
      <c r="O168" s="52"/>
      <c r="P168" s="53"/>
      <c r="Q168" s="54"/>
      <c r="R168" s="47"/>
      <c r="S168" s="55"/>
      <c r="T168" s="55"/>
      <c r="U168" s="52"/>
      <c r="V168" s="52"/>
      <c r="X168" s="81">
        <f t="shared" si="32"/>
        <v>0</v>
      </c>
      <c r="Y168" s="82">
        <f t="shared" si="33"/>
        <v>0</v>
      </c>
    </row>
    <row r="169" spans="1:25" ht="12" thickBot="1">
      <c r="A169" s="13" t="s">
        <v>319</v>
      </c>
      <c r="B169" s="32" t="s">
        <v>305</v>
      </c>
      <c r="C169" s="13"/>
      <c r="D169" s="14"/>
      <c r="E169" s="20"/>
      <c r="F169" s="14">
        <f>SUM(F170:F178)</f>
        <v>12868.73</v>
      </c>
      <c r="G169" s="37">
        <f t="shared" si="29"/>
        <v>6.8667026957792221E-3</v>
      </c>
      <c r="H169" s="14"/>
      <c r="I169" s="26">
        <v>0.1875</v>
      </c>
      <c r="J169" s="27">
        <f t="shared" si="30"/>
        <v>0</v>
      </c>
      <c r="K169" s="27">
        <f t="shared" si="31"/>
        <v>0</v>
      </c>
      <c r="N169" s="52"/>
      <c r="O169" s="52"/>
      <c r="P169" s="53"/>
      <c r="Q169" s="54"/>
      <c r="R169" s="47"/>
      <c r="S169" s="55"/>
      <c r="T169" s="55"/>
      <c r="U169" s="52"/>
      <c r="V169" s="52"/>
      <c r="X169" s="83">
        <f t="shared" si="32"/>
        <v>7721.24</v>
      </c>
      <c r="Y169" s="84">
        <f t="shared" si="33"/>
        <v>5147.49</v>
      </c>
    </row>
    <row r="170" spans="1:25">
      <c r="A170" s="5" t="s">
        <v>320</v>
      </c>
      <c r="B170" s="99" t="s">
        <v>306</v>
      </c>
      <c r="C170" s="5" t="s">
        <v>2</v>
      </c>
      <c r="D170" s="100">
        <v>2</v>
      </c>
      <c r="E170" s="100">
        <v>1221.06</v>
      </c>
      <c r="F170" s="12">
        <f t="shared" si="28"/>
        <v>2442.12</v>
      </c>
      <c r="G170" s="26">
        <f t="shared" si="29"/>
        <v>1.3031054336687733E-3</v>
      </c>
      <c r="H170" s="12">
        <v>1026.51</v>
      </c>
      <c r="I170" s="26">
        <v>0.1875</v>
      </c>
      <c r="J170" s="27">
        <f t="shared" si="30"/>
        <v>192.47062499999998</v>
      </c>
      <c r="K170" s="27">
        <f t="shared" si="31"/>
        <v>834.03937500000006</v>
      </c>
      <c r="N170" s="48">
        <f t="shared" si="34"/>
        <v>0</v>
      </c>
      <c r="O170" s="48">
        <f t="shared" si="35"/>
        <v>0</v>
      </c>
      <c r="P170" s="49">
        <v>0</v>
      </c>
      <c r="Q170" s="50">
        <f t="shared" si="36"/>
        <v>0</v>
      </c>
      <c r="R170" s="47"/>
      <c r="S170" s="51">
        <f t="shared" si="37"/>
        <v>0</v>
      </c>
      <c r="T170" s="51">
        <f t="shared" si="38"/>
        <v>0</v>
      </c>
      <c r="U170" s="48">
        <f t="shared" si="39"/>
        <v>2</v>
      </c>
      <c r="V170" s="48">
        <f t="shared" si="40"/>
        <v>2442.12</v>
      </c>
      <c r="X170" s="77">
        <f t="shared" si="32"/>
        <v>1465.27</v>
      </c>
      <c r="Y170" s="78">
        <f t="shared" si="33"/>
        <v>976.85</v>
      </c>
    </row>
    <row r="171" spans="1:25">
      <c r="A171" s="5" t="s">
        <v>321</v>
      </c>
      <c r="B171" s="99" t="s">
        <v>307</v>
      </c>
      <c r="C171" s="5" t="s">
        <v>2</v>
      </c>
      <c r="D171" s="100">
        <v>2</v>
      </c>
      <c r="E171" s="100">
        <v>105.16</v>
      </c>
      <c r="F171" s="12">
        <f t="shared" si="28"/>
        <v>210.32</v>
      </c>
      <c r="G171" s="26">
        <f t="shared" si="29"/>
        <v>1.1222590814915583E-4</v>
      </c>
      <c r="H171" s="12">
        <v>94.14</v>
      </c>
      <c r="I171" s="26">
        <v>0.1875</v>
      </c>
      <c r="J171" s="27">
        <f t="shared" si="30"/>
        <v>17.651250000000001</v>
      </c>
      <c r="K171" s="27">
        <f t="shared" si="31"/>
        <v>76.488749999999996</v>
      </c>
      <c r="N171" s="48">
        <f t="shared" si="34"/>
        <v>0</v>
      </c>
      <c r="O171" s="48">
        <f t="shared" si="35"/>
        <v>0</v>
      </c>
      <c r="P171" s="49">
        <v>0</v>
      </c>
      <c r="Q171" s="50">
        <f t="shared" si="36"/>
        <v>0</v>
      </c>
      <c r="R171" s="47"/>
      <c r="S171" s="51">
        <f t="shared" si="37"/>
        <v>0</v>
      </c>
      <c r="T171" s="51">
        <f t="shared" si="38"/>
        <v>0</v>
      </c>
      <c r="U171" s="48">
        <f t="shared" si="39"/>
        <v>2</v>
      </c>
      <c r="V171" s="48">
        <f t="shared" si="40"/>
        <v>210.32</v>
      </c>
      <c r="X171" s="70">
        <f t="shared" si="32"/>
        <v>126.19</v>
      </c>
      <c r="Y171" s="72">
        <f t="shared" si="33"/>
        <v>84.13</v>
      </c>
    </row>
    <row r="172" spans="1:25">
      <c r="A172" s="5" t="s">
        <v>322</v>
      </c>
      <c r="B172" s="99" t="s">
        <v>303</v>
      </c>
      <c r="C172" s="5" t="s">
        <v>2</v>
      </c>
      <c r="D172" s="100">
        <v>23</v>
      </c>
      <c r="E172" s="100">
        <v>101.51</v>
      </c>
      <c r="F172" s="12">
        <f t="shared" si="28"/>
        <v>2334.73</v>
      </c>
      <c r="G172" s="26">
        <f t="shared" si="29"/>
        <v>1.2458025605414538E-3</v>
      </c>
      <c r="H172" s="12">
        <v>90.21</v>
      </c>
      <c r="I172" s="26">
        <v>0.1875</v>
      </c>
      <c r="J172" s="27">
        <f t="shared" si="30"/>
        <v>16.914375</v>
      </c>
      <c r="K172" s="27">
        <f t="shared" si="31"/>
        <v>73.295625000000001</v>
      </c>
      <c r="N172" s="48">
        <f t="shared" si="34"/>
        <v>0</v>
      </c>
      <c r="O172" s="48">
        <f t="shared" si="35"/>
        <v>0</v>
      </c>
      <c r="P172" s="49">
        <v>0</v>
      </c>
      <c r="Q172" s="50">
        <f t="shared" si="36"/>
        <v>0</v>
      </c>
      <c r="R172" s="47"/>
      <c r="S172" s="51">
        <f t="shared" si="37"/>
        <v>0</v>
      </c>
      <c r="T172" s="51">
        <f t="shared" si="38"/>
        <v>0</v>
      </c>
      <c r="U172" s="48">
        <f t="shared" si="39"/>
        <v>23</v>
      </c>
      <c r="V172" s="48">
        <f t="shared" si="40"/>
        <v>2334.73</v>
      </c>
      <c r="X172" s="70">
        <f t="shared" si="32"/>
        <v>1400.84</v>
      </c>
      <c r="Y172" s="72">
        <f t="shared" si="33"/>
        <v>933.89</v>
      </c>
    </row>
    <row r="173" spans="1:25">
      <c r="A173" s="5" t="s">
        <v>323</v>
      </c>
      <c r="B173" s="99" t="s">
        <v>304</v>
      </c>
      <c r="C173" s="5" t="s">
        <v>2</v>
      </c>
      <c r="D173" s="100">
        <v>1</v>
      </c>
      <c r="E173" s="100">
        <v>139.97999999999999</v>
      </c>
      <c r="F173" s="12">
        <f t="shared" ref="F173:F229" si="41">ROUND(D173*E173,2)</f>
        <v>139.97999999999999</v>
      </c>
      <c r="G173" s="26">
        <f t="shared" si="29"/>
        <v>7.469276636895603E-5</v>
      </c>
      <c r="H173" s="12">
        <v>123.12</v>
      </c>
      <c r="I173" s="26">
        <v>0.1875</v>
      </c>
      <c r="J173" s="27">
        <f t="shared" si="30"/>
        <v>23.085000000000001</v>
      </c>
      <c r="K173" s="27">
        <f t="shared" si="31"/>
        <v>100.035</v>
      </c>
      <c r="N173" s="48">
        <f t="shared" si="34"/>
        <v>0</v>
      </c>
      <c r="O173" s="48">
        <f t="shared" si="35"/>
        <v>0</v>
      </c>
      <c r="P173" s="49">
        <v>0</v>
      </c>
      <c r="Q173" s="50">
        <f t="shared" si="36"/>
        <v>0</v>
      </c>
      <c r="R173" s="47"/>
      <c r="S173" s="51">
        <f t="shared" si="37"/>
        <v>0</v>
      </c>
      <c r="T173" s="51">
        <f t="shared" si="38"/>
        <v>0</v>
      </c>
      <c r="U173" s="48">
        <f t="shared" si="39"/>
        <v>1</v>
      </c>
      <c r="V173" s="48">
        <f t="shared" si="40"/>
        <v>139.97999999999999</v>
      </c>
      <c r="X173" s="70">
        <f t="shared" si="32"/>
        <v>83.99</v>
      </c>
      <c r="Y173" s="72">
        <f t="shared" si="33"/>
        <v>55.99</v>
      </c>
    </row>
    <row r="174" spans="1:25">
      <c r="A174" s="5" t="s">
        <v>324</v>
      </c>
      <c r="B174" s="99" t="s">
        <v>308</v>
      </c>
      <c r="C174" s="5" t="s">
        <v>2</v>
      </c>
      <c r="D174" s="100">
        <v>21</v>
      </c>
      <c r="E174" s="100">
        <v>28.13</v>
      </c>
      <c r="F174" s="12">
        <f t="shared" si="41"/>
        <v>590.73</v>
      </c>
      <c r="G174" s="26">
        <f t="shared" si="29"/>
        <v>3.1521115785921846E-4</v>
      </c>
      <c r="H174" s="12">
        <v>25.74</v>
      </c>
      <c r="I174" s="26">
        <v>0.1875</v>
      </c>
      <c r="J174" s="27">
        <f t="shared" si="30"/>
        <v>4.8262499999999999</v>
      </c>
      <c r="K174" s="27">
        <f t="shared" si="31"/>
        <v>20.91375</v>
      </c>
      <c r="N174" s="48">
        <f t="shared" si="34"/>
        <v>0</v>
      </c>
      <c r="O174" s="48">
        <f t="shared" si="35"/>
        <v>0</v>
      </c>
      <c r="P174" s="49">
        <v>0</v>
      </c>
      <c r="Q174" s="50">
        <f t="shared" si="36"/>
        <v>0</v>
      </c>
      <c r="R174" s="47"/>
      <c r="S174" s="51">
        <f t="shared" si="37"/>
        <v>0</v>
      </c>
      <c r="T174" s="51">
        <f t="shared" si="38"/>
        <v>0</v>
      </c>
      <c r="U174" s="48">
        <f t="shared" si="39"/>
        <v>21</v>
      </c>
      <c r="V174" s="48">
        <f t="shared" si="40"/>
        <v>590.73</v>
      </c>
      <c r="X174" s="70">
        <f t="shared" si="32"/>
        <v>354.44</v>
      </c>
      <c r="Y174" s="72">
        <f t="shared" si="33"/>
        <v>236.29</v>
      </c>
    </row>
    <row r="175" spans="1:25">
      <c r="A175" s="5" t="s">
        <v>325</v>
      </c>
      <c r="B175" s="99" t="s">
        <v>309</v>
      </c>
      <c r="C175" s="5" t="s">
        <v>2</v>
      </c>
      <c r="D175" s="100">
        <v>2</v>
      </c>
      <c r="E175" s="100">
        <v>1716.84</v>
      </c>
      <c r="F175" s="12">
        <f t="shared" si="41"/>
        <v>3433.68</v>
      </c>
      <c r="G175" s="26">
        <f t="shared" si="29"/>
        <v>1.8321978713084508E-3</v>
      </c>
      <c r="H175" s="12">
        <v>1464.19</v>
      </c>
      <c r="I175" s="26">
        <v>0.1875</v>
      </c>
      <c r="J175" s="27">
        <f t="shared" si="30"/>
        <v>274.53562499999998</v>
      </c>
      <c r="K175" s="27">
        <f t="shared" si="31"/>
        <v>1189.6543750000001</v>
      </c>
      <c r="N175" s="48">
        <f t="shared" si="34"/>
        <v>0</v>
      </c>
      <c r="O175" s="48">
        <f t="shared" si="35"/>
        <v>0</v>
      </c>
      <c r="P175" s="49">
        <v>0</v>
      </c>
      <c r="Q175" s="50">
        <f t="shared" si="36"/>
        <v>0</v>
      </c>
      <c r="R175" s="47"/>
      <c r="S175" s="51">
        <f t="shared" si="37"/>
        <v>0</v>
      </c>
      <c r="T175" s="51">
        <f t="shared" si="38"/>
        <v>0</v>
      </c>
      <c r="U175" s="48">
        <f t="shared" si="39"/>
        <v>2</v>
      </c>
      <c r="V175" s="48">
        <f t="shared" si="40"/>
        <v>3433.68</v>
      </c>
      <c r="X175" s="70">
        <f t="shared" si="32"/>
        <v>2060.21</v>
      </c>
      <c r="Y175" s="72">
        <f t="shared" si="33"/>
        <v>1373.47</v>
      </c>
    </row>
    <row r="176" spans="1:25">
      <c r="A176" s="5" t="s">
        <v>326</v>
      </c>
      <c r="B176" s="99" t="s">
        <v>310</v>
      </c>
      <c r="C176" s="5" t="s">
        <v>2</v>
      </c>
      <c r="D176" s="100">
        <v>1</v>
      </c>
      <c r="E176" s="100">
        <v>1694.88</v>
      </c>
      <c r="F176" s="12">
        <f t="shared" si="41"/>
        <v>1694.88</v>
      </c>
      <c r="G176" s="26">
        <f t="shared" si="29"/>
        <v>9.0438116776265327E-4</v>
      </c>
      <c r="H176" s="12">
        <v>1450.85</v>
      </c>
      <c r="I176" s="26">
        <v>0.1875</v>
      </c>
      <c r="J176" s="27">
        <f t="shared" si="30"/>
        <v>272.03437499999995</v>
      </c>
      <c r="K176" s="27">
        <f t="shared" si="31"/>
        <v>1178.815625</v>
      </c>
      <c r="N176" s="48">
        <f t="shared" si="34"/>
        <v>0</v>
      </c>
      <c r="O176" s="48">
        <f t="shared" si="35"/>
        <v>0</v>
      </c>
      <c r="P176" s="49">
        <v>0</v>
      </c>
      <c r="Q176" s="50">
        <f t="shared" si="36"/>
        <v>0</v>
      </c>
      <c r="R176" s="47"/>
      <c r="S176" s="51">
        <f t="shared" si="37"/>
        <v>0</v>
      </c>
      <c r="T176" s="51">
        <f t="shared" si="38"/>
        <v>0</v>
      </c>
      <c r="U176" s="48">
        <f t="shared" si="39"/>
        <v>1</v>
      </c>
      <c r="V176" s="48">
        <f t="shared" si="40"/>
        <v>1694.88</v>
      </c>
      <c r="X176" s="70">
        <f t="shared" si="32"/>
        <v>1016.93</v>
      </c>
      <c r="Y176" s="72">
        <f t="shared" si="33"/>
        <v>677.95</v>
      </c>
    </row>
    <row r="177" spans="1:25">
      <c r="A177" s="5" t="s">
        <v>327</v>
      </c>
      <c r="B177" s="99" t="s">
        <v>311</v>
      </c>
      <c r="C177" s="5" t="s">
        <v>2</v>
      </c>
      <c r="D177" s="100">
        <v>1</v>
      </c>
      <c r="E177" s="100">
        <v>866.41</v>
      </c>
      <c r="F177" s="12">
        <f t="shared" si="41"/>
        <v>866.41</v>
      </c>
      <c r="G177" s="26">
        <f t="shared" si="29"/>
        <v>4.6231289976944703E-4</v>
      </c>
      <c r="H177" s="12">
        <v>751.42</v>
      </c>
      <c r="I177" s="26">
        <v>0.1875</v>
      </c>
      <c r="J177" s="27">
        <f t="shared" si="30"/>
        <v>140.89124999999999</v>
      </c>
      <c r="K177" s="27">
        <f t="shared" si="31"/>
        <v>610.52874999999995</v>
      </c>
      <c r="N177" s="48">
        <f t="shared" si="34"/>
        <v>0</v>
      </c>
      <c r="O177" s="48">
        <f t="shared" si="35"/>
        <v>0</v>
      </c>
      <c r="P177" s="49">
        <v>0</v>
      </c>
      <c r="Q177" s="50">
        <f t="shared" si="36"/>
        <v>0</v>
      </c>
      <c r="R177" s="47"/>
      <c r="S177" s="51">
        <f t="shared" si="37"/>
        <v>0</v>
      </c>
      <c r="T177" s="51">
        <f t="shared" si="38"/>
        <v>0</v>
      </c>
      <c r="U177" s="48">
        <f t="shared" si="39"/>
        <v>1</v>
      </c>
      <c r="V177" s="48">
        <f t="shared" si="40"/>
        <v>866.41</v>
      </c>
      <c r="X177" s="70">
        <f t="shared" si="32"/>
        <v>519.85</v>
      </c>
      <c r="Y177" s="72">
        <f t="shared" si="33"/>
        <v>346.56</v>
      </c>
    </row>
    <row r="178" spans="1:25" ht="12" thickBot="1">
      <c r="A178" s="5" t="s">
        <v>342</v>
      </c>
      <c r="B178" s="99" t="s">
        <v>328</v>
      </c>
      <c r="C178" s="5" t="s">
        <v>2</v>
      </c>
      <c r="D178" s="100">
        <v>2</v>
      </c>
      <c r="E178" s="100">
        <v>577.94000000000005</v>
      </c>
      <c r="F178" s="12">
        <f t="shared" si="41"/>
        <v>1155.8800000000001</v>
      </c>
      <c r="G178" s="26">
        <f t="shared" si="29"/>
        <v>6.1677293035111377E-4</v>
      </c>
      <c r="H178" s="12">
        <v>493.26</v>
      </c>
      <c r="I178" s="26">
        <v>0.1875</v>
      </c>
      <c r="J178" s="27">
        <f t="shared" si="30"/>
        <v>92.486249999999998</v>
      </c>
      <c r="K178" s="27">
        <f t="shared" si="31"/>
        <v>400.77375000000001</v>
      </c>
      <c r="N178" s="48">
        <f t="shared" si="34"/>
        <v>0</v>
      </c>
      <c r="O178" s="48">
        <f t="shared" si="35"/>
        <v>0</v>
      </c>
      <c r="P178" s="49">
        <v>0</v>
      </c>
      <c r="Q178" s="50">
        <f t="shared" si="36"/>
        <v>0</v>
      </c>
      <c r="R178" s="47"/>
      <c r="S178" s="51">
        <f t="shared" si="37"/>
        <v>0</v>
      </c>
      <c r="T178" s="51">
        <f t="shared" si="38"/>
        <v>0</v>
      </c>
      <c r="U178" s="48">
        <f t="shared" si="39"/>
        <v>2</v>
      </c>
      <c r="V178" s="48">
        <f t="shared" si="40"/>
        <v>1155.8800000000001</v>
      </c>
      <c r="X178" s="73">
        <f t="shared" si="32"/>
        <v>693.53</v>
      </c>
      <c r="Y178" s="74">
        <f t="shared" si="33"/>
        <v>462.35</v>
      </c>
    </row>
    <row r="179" spans="1:25">
      <c r="A179" s="42"/>
      <c r="B179" s="43"/>
      <c r="C179" s="42"/>
      <c r="D179" s="20"/>
      <c r="E179" s="20"/>
      <c r="F179" s="20"/>
      <c r="G179" s="26">
        <f t="shared" si="29"/>
        <v>0</v>
      </c>
      <c r="H179" s="12"/>
      <c r="I179" s="26">
        <v>0.1875</v>
      </c>
      <c r="J179" s="27">
        <f t="shared" si="30"/>
        <v>0</v>
      </c>
      <c r="K179" s="27">
        <f t="shared" si="31"/>
        <v>0</v>
      </c>
      <c r="N179" s="52"/>
      <c r="O179" s="52"/>
      <c r="P179" s="53"/>
      <c r="Q179" s="54"/>
      <c r="R179" s="47"/>
      <c r="S179" s="55"/>
      <c r="T179" s="55"/>
      <c r="U179" s="52"/>
      <c r="V179" s="52"/>
      <c r="X179" s="81">
        <f t="shared" si="32"/>
        <v>0</v>
      </c>
      <c r="Y179" s="82">
        <f t="shared" si="33"/>
        <v>0</v>
      </c>
    </row>
    <row r="180" spans="1:25" ht="12" thickBot="1">
      <c r="A180" s="13" t="s">
        <v>343</v>
      </c>
      <c r="B180" s="32" t="s">
        <v>329</v>
      </c>
      <c r="C180" s="13"/>
      <c r="D180" s="14"/>
      <c r="E180" s="20"/>
      <c r="F180" s="14">
        <f>F181+F182+F183</f>
        <v>2015</v>
      </c>
      <c r="G180" s="37">
        <f t="shared" si="29"/>
        <v>1.07519591536967E-3</v>
      </c>
      <c r="H180" s="14"/>
      <c r="I180" s="26">
        <v>0.1875</v>
      </c>
      <c r="J180" s="27">
        <f t="shared" si="30"/>
        <v>0</v>
      </c>
      <c r="K180" s="27">
        <f t="shared" si="31"/>
        <v>0</v>
      </c>
      <c r="N180" s="52"/>
      <c r="O180" s="52"/>
      <c r="P180" s="53"/>
      <c r="Q180" s="54"/>
      <c r="R180" s="47"/>
      <c r="S180" s="55"/>
      <c r="T180" s="55"/>
      <c r="U180" s="52"/>
      <c r="V180" s="52"/>
      <c r="X180" s="83">
        <f t="shared" si="32"/>
        <v>1209</v>
      </c>
      <c r="Y180" s="84">
        <f t="shared" si="33"/>
        <v>806</v>
      </c>
    </row>
    <row r="181" spans="1:25">
      <c r="A181" s="5" t="s">
        <v>344</v>
      </c>
      <c r="B181" s="99" t="s">
        <v>330</v>
      </c>
      <c r="C181" s="5" t="s">
        <v>2</v>
      </c>
      <c r="D181" s="100">
        <v>10</v>
      </c>
      <c r="E181" s="100">
        <v>22.43</v>
      </c>
      <c r="F181" s="12">
        <f t="shared" si="41"/>
        <v>224.3</v>
      </c>
      <c r="G181" s="26">
        <f t="shared" si="29"/>
        <v>1.1968558005827147E-4</v>
      </c>
      <c r="H181" s="12">
        <v>20.7</v>
      </c>
      <c r="I181" s="26">
        <v>0.1875</v>
      </c>
      <c r="J181" s="27">
        <f t="shared" si="30"/>
        <v>3.8812499999999996</v>
      </c>
      <c r="K181" s="27">
        <f t="shared" si="31"/>
        <v>16.818750000000001</v>
      </c>
      <c r="N181" s="48">
        <f t="shared" si="34"/>
        <v>0</v>
      </c>
      <c r="O181" s="48">
        <f t="shared" si="35"/>
        <v>0</v>
      </c>
      <c r="P181" s="49">
        <v>0</v>
      </c>
      <c r="Q181" s="50">
        <f t="shared" si="36"/>
        <v>0</v>
      </c>
      <c r="R181" s="47"/>
      <c r="S181" s="51">
        <f t="shared" si="37"/>
        <v>0</v>
      </c>
      <c r="T181" s="51">
        <f t="shared" si="38"/>
        <v>0</v>
      </c>
      <c r="U181" s="48">
        <f t="shared" si="39"/>
        <v>10</v>
      </c>
      <c r="V181" s="48">
        <f t="shared" si="40"/>
        <v>224.3</v>
      </c>
      <c r="X181" s="77">
        <f t="shared" si="32"/>
        <v>134.58000000000001</v>
      </c>
      <c r="Y181" s="78">
        <f t="shared" si="33"/>
        <v>89.72</v>
      </c>
    </row>
    <row r="182" spans="1:25">
      <c r="A182" s="5" t="s">
        <v>345</v>
      </c>
      <c r="B182" s="99" t="s">
        <v>331</v>
      </c>
      <c r="C182" s="5" t="s">
        <v>2</v>
      </c>
      <c r="D182" s="100">
        <v>15</v>
      </c>
      <c r="E182" s="100">
        <v>37.979999999999997</v>
      </c>
      <c r="F182" s="12">
        <f t="shared" si="41"/>
        <v>569.70000000000005</v>
      </c>
      <c r="G182" s="26">
        <f t="shared" si="29"/>
        <v>3.0398963423627841E-4</v>
      </c>
      <c r="H182" s="12">
        <v>33.840000000000003</v>
      </c>
      <c r="I182" s="26">
        <v>0.1875</v>
      </c>
      <c r="J182" s="27">
        <f t="shared" si="30"/>
        <v>6.3450000000000006</v>
      </c>
      <c r="K182" s="27">
        <f t="shared" si="31"/>
        <v>27.495000000000005</v>
      </c>
      <c r="N182" s="48">
        <f t="shared" si="34"/>
        <v>0</v>
      </c>
      <c r="O182" s="48">
        <f t="shared" si="35"/>
        <v>0</v>
      </c>
      <c r="P182" s="49">
        <v>0</v>
      </c>
      <c r="Q182" s="50">
        <f t="shared" si="36"/>
        <v>0</v>
      </c>
      <c r="R182" s="47"/>
      <c r="S182" s="51">
        <f t="shared" si="37"/>
        <v>0</v>
      </c>
      <c r="T182" s="51">
        <f t="shared" si="38"/>
        <v>0</v>
      </c>
      <c r="U182" s="48">
        <f t="shared" si="39"/>
        <v>15</v>
      </c>
      <c r="V182" s="48">
        <f t="shared" si="40"/>
        <v>569.70000000000005</v>
      </c>
      <c r="X182" s="70">
        <f t="shared" si="32"/>
        <v>341.82</v>
      </c>
      <c r="Y182" s="72">
        <f t="shared" si="33"/>
        <v>227.88</v>
      </c>
    </row>
    <row r="183" spans="1:25" ht="12" thickBot="1">
      <c r="A183" s="5" t="s">
        <v>346</v>
      </c>
      <c r="B183" s="99" t="s">
        <v>332</v>
      </c>
      <c r="C183" s="5" t="s">
        <v>2</v>
      </c>
      <c r="D183" s="100">
        <v>5</v>
      </c>
      <c r="E183" s="100">
        <v>244.2</v>
      </c>
      <c r="F183" s="12">
        <f t="shared" si="41"/>
        <v>1221</v>
      </c>
      <c r="G183" s="26">
        <f t="shared" si="29"/>
        <v>6.515207010751201E-4</v>
      </c>
      <c r="H183" s="12">
        <v>223.58</v>
      </c>
      <c r="I183" s="26">
        <v>0.1875</v>
      </c>
      <c r="J183" s="27">
        <f t="shared" si="30"/>
        <v>41.921250000000001</v>
      </c>
      <c r="K183" s="27">
        <f t="shared" si="31"/>
        <v>181.65875</v>
      </c>
      <c r="N183" s="48">
        <f t="shared" si="34"/>
        <v>0</v>
      </c>
      <c r="O183" s="48">
        <f t="shared" si="35"/>
        <v>0</v>
      </c>
      <c r="P183" s="49">
        <v>0</v>
      </c>
      <c r="Q183" s="50">
        <f t="shared" si="36"/>
        <v>0</v>
      </c>
      <c r="R183" s="47"/>
      <c r="S183" s="51">
        <f t="shared" si="37"/>
        <v>0</v>
      </c>
      <c r="T183" s="51">
        <f t="shared" si="38"/>
        <v>0</v>
      </c>
      <c r="U183" s="48">
        <f t="shared" si="39"/>
        <v>5</v>
      </c>
      <c r="V183" s="48">
        <f t="shared" si="40"/>
        <v>1221</v>
      </c>
      <c r="X183" s="73">
        <f t="shared" si="32"/>
        <v>732.6</v>
      </c>
      <c r="Y183" s="74">
        <f t="shared" si="33"/>
        <v>488.4</v>
      </c>
    </row>
    <row r="184" spans="1:25">
      <c r="A184" s="42"/>
      <c r="B184" s="43"/>
      <c r="C184" s="42"/>
      <c r="D184" s="20"/>
      <c r="E184" s="20"/>
      <c r="F184" s="20"/>
      <c r="G184" s="26">
        <f t="shared" si="29"/>
        <v>0</v>
      </c>
      <c r="H184" s="12"/>
      <c r="I184" s="26">
        <v>0.1875</v>
      </c>
      <c r="J184" s="27">
        <f t="shared" si="30"/>
        <v>0</v>
      </c>
      <c r="K184" s="27">
        <f t="shared" si="31"/>
        <v>0</v>
      </c>
      <c r="N184" s="52"/>
      <c r="O184" s="52"/>
      <c r="P184" s="53"/>
      <c r="Q184" s="54"/>
      <c r="R184" s="47"/>
      <c r="S184" s="55"/>
      <c r="T184" s="55"/>
      <c r="U184" s="52"/>
      <c r="V184" s="52"/>
      <c r="X184" s="81">
        <f t="shared" si="32"/>
        <v>0</v>
      </c>
      <c r="Y184" s="82">
        <f t="shared" si="33"/>
        <v>0</v>
      </c>
    </row>
    <row r="185" spans="1:25" ht="12" thickBot="1">
      <c r="A185" s="13" t="s">
        <v>347</v>
      </c>
      <c r="B185" s="32" t="s">
        <v>333</v>
      </c>
      <c r="C185" s="13"/>
      <c r="D185" s="14"/>
      <c r="E185" s="20"/>
      <c r="F185" s="14">
        <f>F186+F187+F188+F189+F190</f>
        <v>11510.63</v>
      </c>
      <c r="G185" s="37">
        <f t="shared" si="29"/>
        <v>6.1420259847799422E-3</v>
      </c>
      <c r="H185" s="14"/>
      <c r="I185" s="26">
        <v>0.1875</v>
      </c>
      <c r="J185" s="27">
        <f t="shared" si="30"/>
        <v>0</v>
      </c>
      <c r="K185" s="27">
        <f t="shared" si="31"/>
        <v>0</v>
      </c>
      <c r="N185" s="52"/>
      <c r="O185" s="52"/>
      <c r="P185" s="53"/>
      <c r="Q185" s="54"/>
      <c r="R185" s="47"/>
      <c r="S185" s="55"/>
      <c r="T185" s="55"/>
      <c r="U185" s="52"/>
      <c r="V185" s="52"/>
      <c r="X185" s="83">
        <f t="shared" si="32"/>
        <v>6906.38</v>
      </c>
      <c r="Y185" s="84">
        <f t="shared" si="33"/>
        <v>4604.25</v>
      </c>
    </row>
    <row r="186" spans="1:25">
      <c r="A186" s="5" t="s">
        <v>348</v>
      </c>
      <c r="B186" s="99" t="s">
        <v>334</v>
      </c>
      <c r="C186" s="5" t="s">
        <v>550</v>
      </c>
      <c r="D186" s="100">
        <v>315</v>
      </c>
      <c r="E186" s="100">
        <v>7.45</v>
      </c>
      <c r="F186" s="12">
        <f t="shared" si="41"/>
        <v>2346.75</v>
      </c>
      <c r="G186" s="26">
        <f t="shared" si="29"/>
        <v>1.2522163843145275E-3</v>
      </c>
      <c r="H186" s="12">
        <v>6.55</v>
      </c>
      <c r="I186" s="26">
        <v>0.1875</v>
      </c>
      <c r="J186" s="27">
        <f t="shared" si="30"/>
        <v>1.2281249999999999</v>
      </c>
      <c r="K186" s="27">
        <f t="shared" si="31"/>
        <v>5.3218750000000004</v>
      </c>
      <c r="N186" s="48">
        <f t="shared" si="34"/>
        <v>0</v>
      </c>
      <c r="O186" s="48">
        <f t="shared" si="35"/>
        <v>0</v>
      </c>
      <c r="P186" s="49">
        <v>0</v>
      </c>
      <c r="Q186" s="50">
        <f t="shared" si="36"/>
        <v>0</v>
      </c>
      <c r="R186" s="47"/>
      <c r="S186" s="51">
        <f t="shared" si="37"/>
        <v>0</v>
      </c>
      <c r="T186" s="51">
        <f t="shared" si="38"/>
        <v>0</v>
      </c>
      <c r="U186" s="48">
        <f t="shared" si="39"/>
        <v>315</v>
      </c>
      <c r="V186" s="48">
        <f t="shared" si="40"/>
        <v>2346.75</v>
      </c>
      <c r="X186" s="77">
        <f t="shared" si="32"/>
        <v>1408.05</v>
      </c>
      <c r="Y186" s="78">
        <f t="shared" si="33"/>
        <v>938.7</v>
      </c>
    </row>
    <row r="187" spans="1:25">
      <c r="A187" s="5" t="s">
        <v>349</v>
      </c>
      <c r="B187" s="99" t="s">
        <v>335</v>
      </c>
      <c r="C187" s="5" t="s">
        <v>550</v>
      </c>
      <c r="D187" s="100">
        <v>160</v>
      </c>
      <c r="E187" s="100">
        <v>10.050000000000001</v>
      </c>
      <c r="F187" s="12">
        <f t="shared" si="41"/>
        <v>1608</v>
      </c>
      <c r="G187" s="26">
        <f t="shared" si="29"/>
        <v>8.5802234834462989E-4</v>
      </c>
      <c r="H187" s="12">
        <v>8.7200000000000006</v>
      </c>
      <c r="I187" s="26">
        <v>0.1875</v>
      </c>
      <c r="J187" s="27">
        <f t="shared" si="30"/>
        <v>1.6350000000000002</v>
      </c>
      <c r="K187" s="27">
        <f t="shared" si="31"/>
        <v>7.0850000000000009</v>
      </c>
      <c r="N187" s="48">
        <f t="shared" si="34"/>
        <v>0</v>
      </c>
      <c r="O187" s="48">
        <f t="shared" si="35"/>
        <v>0</v>
      </c>
      <c r="P187" s="49">
        <v>0</v>
      </c>
      <c r="Q187" s="50">
        <f t="shared" si="36"/>
        <v>0</v>
      </c>
      <c r="R187" s="47"/>
      <c r="S187" s="51">
        <f t="shared" si="37"/>
        <v>0</v>
      </c>
      <c r="T187" s="51">
        <f t="shared" si="38"/>
        <v>0</v>
      </c>
      <c r="U187" s="48">
        <f t="shared" si="39"/>
        <v>160</v>
      </c>
      <c r="V187" s="48">
        <f t="shared" si="40"/>
        <v>1608</v>
      </c>
      <c r="X187" s="70">
        <f t="shared" si="32"/>
        <v>964.8</v>
      </c>
      <c r="Y187" s="72">
        <f t="shared" si="33"/>
        <v>643.20000000000005</v>
      </c>
    </row>
    <row r="188" spans="1:25">
      <c r="A188" s="5" t="s">
        <v>350</v>
      </c>
      <c r="B188" s="99" t="s">
        <v>336</v>
      </c>
      <c r="C188" s="5" t="s">
        <v>550</v>
      </c>
      <c r="D188" s="100">
        <v>130</v>
      </c>
      <c r="E188" s="100">
        <v>17.239999999999998</v>
      </c>
      <c r="F188" s="12">
        <f t="shared" si="41"/>
        <v>2241.1999999999998</v>
      </c>
      <c r="G188" s="26">
        <f t="shared" si="29"/>
        <v>1.1958953278047167E-3</v>
      </c>
      <c r="H188" s="12">
        <v>15.38</v>
      </c>
      <c r="I188" s="26">
        <v>0.1875</v>
      </c>
      <c r="J188" s="27">
        <f t="shared" si="30"/>
        <v>2.88375</v>
      </c>
      <c r="K188" s="27">
        <f t="shared" si="31"/>
        <v>12.49625</v>
      </c>
      <c r="N188" s="48">
        <f t="shared" si="34"/>
        <v>0</v>
      </c>
      <c r="O188" s="48">
        <f t="shared" si="35"/>
        <v>0</v>
      </c>
      <c r="P188" s="49">
        <v>0</v>
      </c>
      <c r="Q188" s="50">
        <f t="shared" si="36"/>
        <v>0</v>
      </c>
      <c r="R188" s="47"/>
      <c r="S188" s="51">
        <f t="shared" si="37"/>
        <v>0</v>
      </c>
      <c r="T188" s="51">
        <f t="shared" si="38"/>
        <v>0</v>
      </c>
      <c r="U188" s="48">
        <f t="shared" si="39"/>
        <v>130</v>
      </c>
      <c r="V188" s="48">
        <f t="shared" si="40"/>
        <v>2241.1999999999998</v>
      </c>
      <c r="X188" s="70">
        <f t="shared" si="32"/>
        <v>1344.72</v>
      </c>
      <c r="Y188" s="72">
        <f t="shared" si="33"/>
        <v>896.48</v>
      </c>
    </row>
    <row r="189" spans="1:25">
      <c r="A189" s="5" t="s">
        <v>351</v>
      </c>
      <c r="B189" s="99" t="s">
        <v>337</v>
      </c>
      <c r="C189" s="5" t="s">
        <v>550</v>
      </c>
      <c r="D189" s="100">
        <v>105</v>
      </c>
      <c r="E189" s="100">
        <v>41.83</v>
      </c>
      <c r="F189" s="12">
        <f t="shared" si="41"/>
        <v>4392.1499999999996</v>
      </c>
      <c r="G189" s="26">
        <f t="shared" si="29"/>
        <v>2.3436336177126032E-3</v>
      </c>
      <c r="H189" s="12">
        <v>39.18</v>
      </c>
      <c r="I189" s="26">
        <v>0.1875</v>
      </c>
      <c r="J189" s="27">
        <f t="shared" si="30"/>
        <v>7.3462499999999995</v>
      </c>
      <c r="K189" s="27">
        <f t="shared" si="31"/>
        <v>31.833750000000002</v>
      </c>
      <c r="N189" s="48">
        <f t="shared" si="34"/>
        <v>0</v>
      </c>
      <c r="O189" s="48">
        <f t="shared" si="35"/>
        <v>0</v>
      </c>
      <c r="P189" s="49">
        <v>0</v>
      </c>
      <c r="Q189" s="50">
        <f t="shared" si="36"/>
        <v>0</v>
      </c>
      <c r="R189" s="47"/>
      <c r="S189" s="51">
        <f t="shared" si="37"/>
        <v>0</v>
      </c>
      <c r="T189" s="51">
        <f t="shared" si="38"/>
        <v>0</v>
      </c>
      <c r="U189" s="48">
        <f t="shared" si="39"/>
        <v>105</v>
      </c>
      <c r="V189" s="48">
        <f t="shared" si="40"/>
        <v>4392.1499999999996</v>
      </c>
      <c r="X189" s="70">
        <f t="shared" si="32"/>
        <v>2635.29</v>
      </c>
      <c r="Y189" s="72">
        <f t="shared" si="33"/>
        <v>1756.86</v>
      </c>
    </row>
    <row r="190" spans="1:25" ht="12" thickBot="1">
      <c r="A190" s="5" t="s">
        <v>352</v>
      </c>
      <c r="B190" s="99" t="s">
        <v>338</v>
      </c>
      <c r="C190" s="5" t="s">
        <v>550</v>
      </c>
      <c r="D190" s="100">
        <v>10.5</v>
      </c>
      <c r="E190" s="100">
        <v>87.86</v>
      </c>
      <c r="F190" s="12">
        <f t="shared" si="41"/>
        <v>922.53</v>
      </c>
      <c r="G190" s="26">
        <f t="shared" si="29"/>
        <v>4.9225830660346481E-4</v>
      </c>
      <c r="H190" s="12">
        <v>80.45</v>
      </c>
      <c r="I190" s="26">
        <v>0.1875</v>
      </c>
      <c r="J190" s="27">
        <f t="shared" si="30"/>
        <v>15.084375000000001</v>
      </c>
      <c r="K190" s="27">
        <f t="shared" si="31"/>
        <v>65.365624999999994</v>
      </c>
      <c r="N190" s="48">
        <f t="shared" si="34"/>
        <v>0</v>
      </c>
      <c r="O190" s="48">
        <f t="shared" si="35"/>
        <v>0</v>
      </c>
      <c r="P190" s="49">
        <v>0</v>
      </c>
      <c r="Q190" s="50">
        <f t="shared" si="36"/>
        <v>0</v>
      </c>
      <c r="R190" s="47"/>
      <c r="S190" s="51">
        <f t="shared" si="37"/>
        <v>0</v>
      </c>
      <c r="T190" s="51">
        <f t="shared" si="38"/>
        <v>0</v>
      </c>
      <c r="U190" s="48">
        <f t="shared" si="39"/>
        <v>10.5</v>
      </c>
      <c r="V190" s="48">
        <f t="shared" si="40"/>
        <v>922.53</v>
      </c>
      <c r="X190" s="73">
        <f t="shared" si="32"/>
        <v>553.52</v>
      </c>
      <c r="Y190" s="74">
        <f t="shared" si="33"/>
        <v>369.01</v>
      </c>
    </row>
    <row r="191" spans="1:25" ht="12" thickBot="1">
      <c r="A191" s="13" t="s">
        <v>353</v>
      </c>
      <c r="B191" s="32" t="s">
        <v>339</v>
      </c>
      <c r="C191" s="13"/>
      <c r="D191" s="14"/>
      <c r="E191" s="20"/>
      <c r="F191" s="14">
        <f>F192+F193+F194+F195+F196+F197+F198</f>
        <v>23878.63</v>
      </c>
      <c r="G191" s="37">
        <f t="shared" si="29"/>
        <v>1.2741541161599833E-2</v>
      </c>
      <c r="H191" s="14"/>
      <c r="I191" s="26">
        <v>0.1875</v>
      </c>
      <c r="J191" s="27">
        <f t="shared" si="30"/>
        <v>0</v>
      </c>
      <c r="K191" s="27">
        <f t="shared" si="31"/>
        <v>0</v>
      </c>
      <c r="N191" s="52"/>
      <c r="O191" s="52"/>
      <c r="P191" s="53"/>
      <c r="Q191" s="54"/>
      <c r="R191" s="47"/>
      <c r="S191" s="55"/>
      <c r="T191" s="55"/>
      <c r="U191" s="52"/>
      <c r="V191" s="52"/>
      <c r="X191" s="79">
        <f t="shared" si="32"/>
        <v>14327.18</v>
      </c>
      <c r="Y191" s="80">
        <f t="shared" si="33"/>
        <v>9551.4500000000007</v>
      </c>
    </row>
    <row r="192" spans="1:25">
      <c r="A192" s="5" t="s">
        <v>354</v>
      </c>
      <c r="B192" s="99" t="s">
        <v>340</v>
      </c>
      <c r="C192" s="5" t="s">
        <v>2</v>
      </c>
      <c r="D192" s="100">
        <v>1</v>
      </c>
      <c r="E192" s="100">
        <v>150.85</v>
      </c>
      <c r="F192" s="12">
        <f t="shared" si="41"/>
        <v>150.85</v>
      </c>
      <c r="G192" s="26">
        <f t="shared" si="29"/>
        <v>8.0492954756086705E-5</v>
      </c>
      <c r="H192" s="12">
        <v>136.83000000000001</v>
      </c>
      <c r="I192" s="26">
        <v>0.1875</v>
      </c>
      <c r="J192" s="27">
        <f t="shared" si="30"/>
        <v>25.655625000000001</v>
      </c>
      <c r="K192" s="27">
        <f t="shared" si="31"/>
        <v>111.17437500000001</v>
      </c>
      <c r="N192" s="48">
        <f t="shared" si="34"/>
        <v>0</v>
      </c>
      <c r="O192" s="48">
        <f t="shared" si="35"/>
        <v>0</v>
      </c>
      <c r="P192" s="49">
        <v>0</v>
      </c>
      <c r="Q192" s="50">
        <f t="shared" si="36"/>
        <v>0</v>
      </c>
      <c r="R192" s="47"/>
      <c r="S192" s="51">
        <f t="shared" si="37"/>
        <v>0</v>
      </c>
      <c r="T192" s="51">
        <f t="shared" si="38"/>
        <v>0</v>
      </c>
      <c r="U192" s="48">
        <f t="shared" si="39"/>
        <v>1</v>
      </c>
      <c r="V192" s="48">
        <f t="shared" si="40"/>
        <v>150.85</v>
      </c>
      <c r="X192" s="77">
        <f t="shared" si="32"/>
        <v>90.51</v>
      </c>
      <c r="Y192" s="78">
        <f t="shared" si="33"/>
        <v>60.34</v>
      </c>
    </row>
    <row r="193" spans="1:25">
      <c r="A193" s="5" t="s">
        <v>355</v>
      </c>
      <c r="B193" s="99" t="s">
        <v>341</v>
      </c>
      <c r="C193" s="5" t="s">
        <v>2</v>
      </c>
      <c r="D193" s="100">
        <v>37</v>
      </c>
      <c r="E193" s="100">
        <v>195.55</v>
      </c>
      <c r="F193" s="12">
        <f t="shared" si="41"/>
        <v>7235.35</v>
      </c>
      <c r="G193" s="26">
        <f t="shared" si="29"/>
        <v>3.8607537301587804E-3</v>
      </c>
      <c r="H193" s="12">
        <v>171.86</v>
      </c>
      <c r="I193" s="26">
        <v>0.1875</v>
      </c>
      <c r="J193" s="27">
        <f t="shared" si="30"/>
        <v>32.223750000000003</v>
      </c>
      <c r="K193" s="27">
        <f t="shared" si="31"/>
        <v>139.63625000000002</v>
      </c>
      <c r="N193" s="48">
        <f t="shared" si="34"/>
        <v>0</v>
      </c>
      <c r="O193" s="48">
        <f t="shared" si="35"/>
        <v>0</v>
      </c>
      <c r="P193" s="49">
        <v>0</v>
      </c>
      <c r="Q193" s="50">
        <f t="shared" si="36"/>
        <v>0</v>
      </c>
      <c r="R193" s="47"/>
      <c r="S193" s="51">
        <f t="shared" si="37"/>
        <v>0</v>
      </c>
      <c r="T193" s="51">
        <f t="shared" si="38"/>
        <v>0</v>
      </c>
      <c r="U193" s="48">
        <f t="shared" si="39"/>
        <v>37</v>
      </c>
      <c r="V193" s="48">
        <f t="shared" si="40"/>
        <v>7235.35</v>
      </c>
      <c r="X193" s="70">
        <f t="shared" si="32"/>
        <v>4341.21</v>
      </c>
      <c r="Y193" s="72">
        <f t="shared" si="33"/>
        <v>2894.14</v>
      </c>
    </row>
    <row r="194" spans="1:25">
      <c r="A194" s="5" t="s">
        <v>385</v>
      </c>
      <c r="B194" s="99" t="s">
        <v>356</v>
      </c>
      <c r="C194" s="5" t="s">
        <v>2</v>
      </c>
      <c r="D194" s="100">
        <v>2</v>
      </c>
      <c r="E194" s="100">
        <v>182.93</v>
      </c>
      <c r="F194" s="12">
        <f t="shared" si="41"/>
        <v>365.86</v>
      </c>
      <c r="G194" s="26">
        <f t="shared" si="29"/>
        <v>1.9522142808791438E-4</v>
      </c>
      <c r="H194" s="12">
        <v>160.66999999999999</v>
      </c>
      <c r="I194" s="26">
        <v>0.1875</v>
      </c>
      <c r="J194" s="27">
        <f t="shared" si="30"/>
        <v>30.125624999999999</v>
      </c>
      <c r="K194" s="27">
        <f t="shared" si="31"/>
        <v>130.544375</v>
      </c>
      <c r="N194" s="48">
        <f t="shared" si="34"/>
        <v>0</v>
      </c>
      <c r="O194" s="48">
        <f t="shared" si="35"/>
        <v>0</v>
      </c>
      <c r="P194" s="49">
        <v>0</v>
      </c>
      <c r="Q194" s="50">
        <f t="shared" si="36"/>
        <v>0</v>
      </c>
      <c r="R194" s="47"/>
      <c r="S194" s="51">
        <f t="shared" si="37"/>
        <v>0</v>
      </c>
      <c r="T194" s="51">
        <f t="shared" si="38"/>
        <v>0</v>
      </c>
      <c r="U194" s="48">
        <f t="shared" si="39"/>
        <v>2</v>
      </c>
      <c r="V194" s="48">
        <f t="shared" si="40"/>
        <v>365.86</v>
      </c>
      <c r="X194" s="70">
        <f t="shared" si="32"/>
        <v>219.52</v>
      </c>
      <c r="Y194" s="72">
        <f t="shared" si="33"/>
        <v>146.34</v>
      </c>
    </row>
    <row r="195" spans="1:25">
      <c r="A195" s="5" t="s">
        <v>386</v>
      </c>
      <c r="B195" s="99" t="s">
        <v>357</v>
      </c>
      <c r="C195" s="5" t="s">
        <v>2</v>
      </c>
      <c r="D195" s="100">
        <v>72</v>
      </c>
      <c r="E195" s="100">
        <v>171.67</v>
      </c>
      <c r="F195" s="12">
        <f t="shared" si="41"/>
        <v>12360.24</v>
      </c>
      <c r="G195" s="26">
        <f t="shared" si="29"/>
        <v>6.5953744719547446E-3</v>
      </c>
      <c r="H195" s="12">
        <v>155.4</v>
      </c>
      <c r="I195" s="26">
        <v>0.1875</v>
      </c>
      <c r="J195" s="27">
        <f t="shared" si="30"/>
        <v>29.137500000000003</v>
      </c>
      <c r="K195" s="27">
        <f t="shared" si="31"/>
        <v>126.2625</v>
      </c>
      <c r="N195" s="48">
        <f t="shared" si="34"/>
        <v>0</v>
      </c>
      <c r="O195" s="48">
        <f t="shared" si="35"/>
        <v>0</v>
      </c>
      <c r="P195" s="49">
        <v>0</v>
      </c>
      <c r="Q195" s="50">
        <f t="shared" si="36"/>
        <v>0</v>
      </c>
      <c r="R195" s="47"/>
      <c r="S195" s="51">
        <f t="shared" si="37"/>
        <v>0</v>
      </c>
      <c r="T195" s="51">
        <f t="shared" si="38"/>
        <v>0</v>
      </c>
      <c r="U195" s="48">
        <f t="shared" si="39"/>
        <v>72</v>
      </c>
      <c r="V195" s="48">
        <f t="shared" si="40"/>
        <v>12360.24</v>
      </c>
      <c r="X195" s="70">
        <f t="shared" si="32"/>
        <v>7416.14</v>
      </c>
      <c r="Y195" s="72">
        <f t="shared" si="33"/>
        <v>4944.1000000000004</v>
      </c>
    </row>
    <row r="196" spans="1:25">
      <c r="A196" s="5" t="s">
        <v>387</v>
      </c>
      <c r="B196" s="99" t="s">
        <v>358</v>
      </c>
      <c r="C196" s="5" t="s">
        <v>2</v>
      </c>
      <c r="D196" s="100">
        <v>7</v>
      </c>
      <c r="E196" s="100">
        <v>236.31</v>
      </c>
      <c r="F196" s="12">
        <f t="shared" si="41"/>
        <v>1654.17</v>
      </c>
      <c r="G196" s="26">
        <f t="shared" si="29"/>
        <v>8.8265847510027155E-4</v>
      </c>
      <c r="H196" s="12">
        <v>207.36</v>
      </c>
      <c r="I196" s="26">
        <v>0.1875</v>
      </c>
      <c r="J196" s="27">
        <f t="shared" si="30"/>
        <v>38.880000000000003</v>
      </c>
      <c r="K196" s="27">
        <f t="shared" si="31"/>
        <v>168.48000000000002</v>
      </c>
      <c r="N196" s="48">
        <f t="shared" si="34"/>
        <v>0</v>
      </c>
      <c r="O196" s="48">
        <f t="shared" si="35"/>
        <v>0</v>
      </c>
      <c r="P196" s="49">
        <v>0</v>
      </c>
      <c r="Q196" s="50">
        <f t="shared" si="36"/>
        <v>0</v>
      </c>
      <c r="R196" s="47"/>
      <c r="S196" s="51">
        <f t="shared" si="37"/>
        <v>0</v>
      </c>
      <c r="T196" s="51">
        <f t="shared" si="38"/>
        <v>0</v>
      </c>
      <c r="U196" s="48">
        <f t="shared" si="39"/>
        <v>7</v>
      </c>
      <c r="V196" s="48">
        <f t="shared" si="40"/>
        <v>1654.17</v>
      </c>
      <c r="X196" s="70">
        <f t="shared" si="32"/>
        <v>992.5</v>
      </c>
      <c r="Y196" s="72">
        <f t="shared" si="33"/>
        <v>661.67</v>
      </c>
    </row>
    <row r="197" spans="1:25">
      <c r="A197" s="5" t="s">
        <v>388</v>
      </c>
      <c r="B197" s="99" t="s">
        <v>359</v>
      </c>
      <c r="C197" s="5" t="s">
        <v>2</v>
      </c>
      <c r="D197" s="100">
        <v>3</v>
      </c>
      <c r="E197" s="100">
        <v>132.01</v>
      </c>
      <c r="F197" s="12">
        <f t="shared" si="41"/>
        <v>396.03</v>
      </c>
      <c r="G197" s="26">
        <f t="shared" ref="G197:G227" si="42">F197/$F$295</f>
        <v>2.1132001903913171E-4</v>
      </c>
      <c r="H197" s="12">
        <v>115.08</v>
      </c>
      <c r="I197" s="26">
        <v>0.1875</v>
      </c>
      <c r="J197" s="27">
        <f t="shared" si="30"/>
        <v>21.577500000000001</v>
      </c>
      <c r="K197" s="27">
        <f t="shared" si="31"/>
        <v>93.502499999999998</v>
      </c>
      <c r="N197" s="48">
        <f t="shared" si="34"/>
        <v>0</v>
      </c>
      <c r="O197" s="48">
        <f t="shared" si="35"/>
        <v>0</v>
      </c>
      <c r="P197" s="49">
        <v>0</v>
      </c>
      <c r="Q197" s="50">
        <f t="shared" si="36"/>
        <v>0</v>
      </c>
      <c r="R197" s="47"/>
      <c r="S197" s="51">
        <f t="shared" si="37"/>
        <v>0</v>
      </c>
      <c r="T197" s="51">
        <f t="shared" si="38"/>
        <v>0</v>
      </c>
      <c r="U197" s="48">
        <f t="shared" si="39"/>
        <v>3</v>
      </c>
      <c r="V197" s="48">
        <f t="shared" si="40"/>
        <v>396.03</v>
      </c>
      <c r="X197" s="70">
        <f t="shared" si="32"/>
        <v>237.62</v>
      </c>
      <c r="Y197" s="72">
        <f t="shared" si="33"/>
        <v>158.41</v>
      </c>
    </row>
    <row r="198" spans="1:25" ht="12" thickBot="1">
      <c r="A198" s="5" t="s">
        <v>389</v>
      </c>
      <c r="B198" s="99" t="s">
        <v>360</v>
      </c>
      <c r="C198" s="5" t="s">
        <v>2</v>
      </c>
      <c r="D198" s="100">
        <v>13</v>
      </c>
      <c r="E198" s="100">
        <v>132.01</v>
      </c>
      <c r="F198" s="12">
        <f t="shared" si="41"/>
        <v>1716.13</v>
      </c>
      <c r="G198" s="26">
        <f t="shared" si="42"/>
        <v>9.1572008250290411E-4</v>
      </c>
      <c r="H198" s="12">
        <v>115.08</v>
      </c>
      <c r="I198" s="26">
        <v>0.1875</v>
      </c>
      <c r="J198" s="27">
        <f t="shared" si="30"/>
        <v>21.577500000000001</v>
      </c>
      <c r="K198" s="27">
        <f t="shared" si="31"/>
        <v>93.502499999999998</v>
      </c>
      <c r="N198" s="48">
        <f t="shared" si="34"/>
        <v>0</v>
      </c>
      <c r="O198" s="48">
        <f t="shared" si="35"/>
        <v>0</v>
      </c>
      <c r="P198" s="49">
        <v>0</v>
      </c>
      <c r="Q198" s="50">
        <f t="shared" si="36"/>
        <v>0</v>
      </c>
      <c r="R198" s="47"/>
      <c r="S198" s="51">
        <f t="shared" si="37"/>
        <v>0</v>
      </c>
      <c r="T198" s="51">
        <f t="shared" si="38"/>
        <v>0</v>
      </c>
      <c r="U198" s="48">
        <f t="shared" si="39"/>
        <v>13</v>
      </c>
      <c r="V198" s="48">
        <f t="shared" si="40"/>
        <v>1716.13</v>
      </c>
      <c r="X198" s="73">
        <f t="shared" si="32"/>
        <v>1029.68</v>
      </c>
      <c r="Y198" s="74">
        <f t="shared" si="33"/>
        <v>686.45</v>
      </c>
    </row>
    <row r="199" spans="1:25" ht="12" thickBot="1">
      <c r="A199" s="13" t="s">
        <v>390</v>
      </c>
      <c r="B199" s="32" t="s">
        <v>361</v>
      </c>
      <c r="C199" s="13"/>
      <c r="D199" s="14"/>
      <c r="E199" s="20"/>
      <c r="F199" s="14">
        <f>SUM(F200:F208)</f>
        <v>34383</v>
      </c>
      <c r="G199" s="37">
        <f t="shared" si="42"/>
        <v>1.8346630847719782E-2</v>
      </c>
      <c r="H199" s="14"/>
      <c r="I199" s="26">
        <v>0.1875</v>
      </c>
      <c r="J199" s="27">
        <f t="shared" ref="J199:J262" si="43">H199*I199</f>
        <v>0</v>
      </c>
      <c r="K199" s="27">
        <f t="shared" ref="K199:K262" si="44">H199-J199</f>
        <v>0</v>
      </c>
      <c r="N199" s="52"/>
      <c r="O199" s="52"/>
      <c r="P199" s="53"/>
      <c r="Q199" s="54"/>
      <c r="R199" s="59"/>
      <c r="S199" s="55"/>
      <c r="T199" s="55"/>
      <c r="U199" s="52"/>
      <c r="V199" s="52"/>
      <c r="X199" s="79">
        <f t="shared" ref="X199:X262" si="45">ROUND(F199*$X$6,2)</f>
        <v>20629.8</v>
      </c>
      <c r="Y199" s="80">
        <f t="shared" ref="Y199:Y262" si="46">ROUND(F199*$Y$6,2)</f>
        <v>13753.2</v>
      </c>
    </row>
    <row r="200" spans="1:25">
      <c r="A200" s="5" t="s">
        <v>391</v>
      </c>
      <c r="B200" s="99" t="s">
        <v>362</v>
      </c>
      <c r="C200" s="5" t="s">
        <v>2</v>
      </c>
      <c r="D200" s="100">
        <v>21</v>
      </c>
      <c r="E200" s="100">
        <v>313.49</v>
      </c>
      <c r="F200" s="12">
        <f t="shared" si="41"/>
        <v>6583.29</v>
      </c>
      <c r="G200" s="26">
        <f t="shared" si="42"/>
        <v>3.5128171303692281E-3</v>
      </c>
      <c r="H200" s="12">
        <v>286.69</v>
      </c>
      <c r="I200" s="26">
        <v>0.1875</v>
      </c>
      <c r="J200" s="27">
        <f t="shared" si="43"/>
        <v>53.754374999999996</v>
      </c>
      <c r="K200" s="27">
        <f t="shared" si="44"/>
        <v>232.93562500000002</v>
      </c>
      <c r="N200" s="48">
        <f t="shared" ref="N200:N261" si="47">ROUND(D200*P200,2)</f>
        <v>0</v>
      </c>
      <c r="O200" s="48">
        <f t="shared" ref="O200:O261" si="48">ROUND(F200*P200,2)</f>
        <v>0</v>
      </c>
      <c r="P200" s="49">
        <v>0</v>
      </c>
      <c r="Q200" s="50">
        <f t="shared" ref="Q200:Q261" si="49">P200</f>
        <v>0</v>
      </c>
      <c r="R200" s="47"/>
      <c r="S200" s="51">
        <f t="shared" ref="S200:S261" si="50">N200</f>
        <v>0</v>
      </c>
      <c r="T200" s="51">
        <f t="shared" ref="T200:T261" si="51">O200</f>
        <v>0</v>
      </c>
      <c r="U200" s="48">
        <f t="shared" ref="U200:U261" si="52">D200-S200</f>
        <v>21</v>
      </c>
      <c r="V200" s="48">
        <f t="shared" ref="V200:V261" si="53">F200-T200</f>
        <v>6583.29</v>
      </c>
      <c r="X200" s="77">
        <f t="shared" si="45"/>
        <v>3949.97</v>
      </c>
      <c r="Y200" s="78">
        <f t="shared" si="46"/>
        <v>2633.32</v>
      </c>
    </row>
    <row r="201" spans="1:25">
      <c r="A201" s="5" t="s">
        <v>392</v>
      </c>
      <c r="B201" s="99" t="s">
        <v>363</v>
      </c>
      <c r="C201" s="5" t="s">
        <v>2</v>
      </c>
      <c r="D201" s="100">
        <v>5</v>
      </c>
      <c r="E201" s="100">
        <v>427.41</v>
      </c>
      <c r="F201" s="12">
        <f t="shared" si="41"/>
        <v>2137.0500000000002</v>
      </c>
      <c r="G201" s="26">
        <f t="shared" si="42"/>
        <v>1.1403213056777933E-3</v>
      </c>
      <c r="H201" s="12">
        <v>370.54</v>
      </c>
      <c r="I201" s="26">
        <v>0.1875</v>
      </c>
      <c r="J201" s="27">
        <f t="shared" si="43"/>
        <v>69.476250000000007</v>
      </c>
      <c r="K201" s="27">
        <f t="shared" si="44"/>
        <v>301.06375000000003</v>
      </c>
      <c r="N201" s="48">
        <f t="shared" si="47"/>
        <v>0</v>
      </c>
      <c r="O201" s="48">
        <f t="shared" si="48"/>
        <v>0</v>
      </c>
      <c r="P201" s="49">
        <v>0</v>
      </c>
      <c r="Q201" s="50">
        <f t="shared" si="49"/>
        <v>0</v>
      </c>
      <c r="R201" s="47"/>
      <c r="S201" s="51">
        <f t="shared" si="50"/>
        <v>0</v>
      </c>
      <c r="T201" s="51">
        <f t="shared" si="51"/>
        <v>0</v>
      </c>
      <c r="U201" s="48">
        <f t="shared" si="52"/>
        <v>5</v>
      </c>
      <c r="V201" s="48">
        <f t="shared" si="53"/>
        <v>2137.0500000000002</v>
      </c>
      <c r="X201" s="70">
        <f t="shared" si="45"/>
        <v>1282.23</v>
      </c>
      <c r="Y201" s="72">
        <f t="shared" si="46"/>
        <v>854.82</v>
      </c>
    </row>
    <row r="202" spans="1:25">
      <c r="A202" s="5" t="s">
        <v>393</v>
      </c>
      <c r="B202" s="99" t="s">
        <v>364</v>
      </c>
      <c r="C202" s="5" t="s">
        <v>2</v>
      </c>
      <c r="D202" s="100">
        <v>9</v>
      </c>
      <c r="E202" s="100">
        <v>67.12</v>
      </c>
      <c r="F202" s="12">
        <f t="shared" si="41"/>
        <v>604.08000000000004</v>
      </c>
      <c r="G202" s="26">
        <f t="shared" si="42"/>
        <v>3.2233466429603487E-4</v>
      </c>
      <c r="H202" s="12">
        <v>68.930000000000007</v>
      </c>
      <c r="I202" s="26">
        <v>0.1875</v>
      </c>
      <c r="J202" s="27">
        <f t="shared" si="43"/>
        <v>12.924375000000001</v>
      </c>
      <c r="K202" s="27">
        <f t="shared" si="44"/>
        <v>56.005625000000009</v>
      </c>
      <c r="N202" s="48">
        <f t="shared" si="47"/>
        <v>0</v>
      </c>
      <c r="O202" s="48">
        <f t="shared" si="48"/>
        <v>0</v>
      </c>
      <c r="P202" s="49">
        <v>0</v>
      </c>
      <c r="Q202" s="50">
        <f t="shared" si="49"/>
        <v>0</v>
      </c>
      <c r="R202" s="47"/>
      <c r="S202" s="51">
        <f t="shared" si="50"/>
        <v>0</v>
      </c>
      <c r="T202" s="51">
        <f t="shared" si="51"/>
        <v>0</v>
      </c>
      <c r="U202" s="48">
        <f t="shared" si="52"/>
        <v>9</v>
      </c>
      <c r="V202" s="48">
        <f t="shared" si="53"/>
        <v>604.08000000000004</v>
      </c>
      <c r="X202" s="70">
        <f t="shared" si="45"/>
        <v>362.45</v>
      </c>
      <c r="Y202" s="72">
        <f t="shared" si="46"/>
        <v>241.63</v>
      </c>
    </row>
    <row r="203" spans="1:25">
      <c r="A203" s="5" t="s">
        <v>394</v>
      </c>
      <c r="B203" s="99" t="s">
        <v>365</v>
      </c>
      <c r="C203" s="5" t="s">
        <v>2</v>
      </c>
      <c r="D203" s="100">
        <v>2</v>
      </c>
      <c r="E203" s="100">
        <v>194.92</v>
      </c>
      <c r="F203" s="12">
        <f t="shared" si="41"/>
        <v>389.84</v>
      </c>
      <c r="G203" s="26">
        <f t="shared" si="42"/>
        <v>2.080170598747951E-4</v>
      </c>
      <c r="H203" s="12">
        <v>153.26</v>
      </c>
      <c r="I203" s="26">
        <v>0.1875</v>
      </c>
      <c r="J203" s="27">
        <f t="shared" si="43"/>
        <v>28.736249999999998</v>
      </c>
      <c r="K203" s="27">
        <f t="shared" si="44"/>
        <v>124.52374999999999</v>
      </c>
      <c r="N203" s="48">
        <f t="shared" si="47"/>
        <v>0</v>
      </c>
      <c r="O203" s="48">
        <f t="shared" si="48"/>
        <v>0</v>
      </c>
      <c r="P203" s="49">
        <v>0</v>
      </c>
      <c r="Q203" s="50">
        <f t="shared" si="49"/>
        <v>0</v>
      </c>
      <c r="R203" s="47"/>
      <c r="S203" s="51">
        <f t="shared" si="50"/>
        <v>0</v>
      </c>
      <c r="T203" s="51">
        <f t="shared" si="51"/>
        <v>0</v>
      </c>
      <c r="U203" s="48">
        <f t="shared" si="52"/>
        <v>2</v>
      </c>
      <c r="V203" s="48">
        <f t="shared" si="53"/>
        <v>389.84</v>
      </c>
      <c r="X203" s="70">
        <f t="shared" si="45"/>
        <v>233.9</v>
      </c>
      <c r="Y203" s="72">
        <f t="shared" si="46"/>
        <v>155.94</v>
      </c>
    </row>
    <row r="204" spans="1:25">
      <c r="A204" s="5" t="s">
        <v>395</v>
      </c>
      <c r="B204" s="99" t="s">
        <v>366</v>
      </c>
      <c r="C204" s="5" t="s">
        <v>2</v>
      </c>
      <c r="D204" s="100">
        <v>52</v>
      </c>
      <c r="E204" s="100">
        <v>239.96</v>
      </c>
      <c r="F204" s="12">
        <f t="shared" si="41"/>
        <v>12477.92</v>
      </c>
      <c r="G204" s="26">
        <f t="shared" si="42"/>
        <v>6.6581680477962842E-3</v>
      </c>
      <c r="H204" s="12">
        <v>208.03</v>
      </c>
      <c r="I204" s="26">
        <v>0.1875</v>
      </c>
      <c r="J204" s="27">
        <f t="shared" si="43"/>
        <v>39.005625000000002</v>
      </c>
      <c r="K204" s="27">
        <f t="shared" si="44"/>
        <v>169.02437499999999</v>
      </c>
      <c r="N204" s="48">
        <f t="shared" si="47"/>
        <v>0</v>
      </c>
      <c r="O204" s="48">
        <f t="shared" si="48"/>
        <v>0</v>
      </c>
      <c r="P204" s="49">
        <v>0</v>
      </c>
      <c r="Q204" s="50">
        <f t="shared" si="49"/>
        <v>0</v>
      </c>
      <c r="R204" s="47"/>
      <c r="S204" s="51">
        <f t="shared" si="50"/>
        <v>0</v>
      </c>
      <c r="T204" s="51">
        <f t="shared" si="51"/>
        <v>0</v>
      </c>
      <c r="U204" s="48">
        <f t="shared" si="52"/>
        <v>52</v>
      </c>
      <c r="V204" s="48">
        <f t="shared" si="53"/>
        <v>12477.92</v>
      </c>
      <c r="X204" s="70">
        <f t="shared" si="45"/>
        <v>7486.75</v>
      </c>
      <c r="Y204" s="72">
        <f t="shared" si="46"/>
        <v>4991.17</v>
      </c>
    </row>
    <row r="205" spans="1:25">
      <c r="A205" s="5" t="s">
        <v>396</v>
      </c>
      <c r="B205" s="99" t="s">
        <v>367</v>
      </c>
      <c r="C205" s="5" t="s">
        <v>2</v>
      </c>
      <c r="D205" s="100">
        <v>11</v>
      </c>
      <c r="E205" s="100">
        <v>357.78</v>
      </c>
      <c r="F205" s="12">
        <f t="shared" si="41"/>
        <v>3935.58</v>
      </c>
      <c r="G205" s="26">
        <f t="shared" si="42"/>
        <v>2.100009697573482E-3</v>
      </c>
      <c r="H205" s="12">
        <v>320.48</v>
      </c>
      <c r="I205" s="26">
        <v>0.1875</v>
      </c>
      <c r="J205" s="27">
        <f t="shared" si="43"/>
        <v>60.09</v>
      </c>
      <c r="K205" s="27">
        <f t="shared" si="44"/>
        <v>260.39</v>
      </c>
      <c r="N205" s="48">
        <f t="shared" si="47"/>
        <v>0</v>
      </c>
      <c r="O205" s="48">
        <f t="shared" si="48"/>
        <v>0</v>
      </c>
      <c r="P205" s="49">
        <v>0</v>
      </c>
      <c r="Q205" s="50">
        <f t="shared" si="49"/>
        <v>0</v>
      </c>
      <c r="R205" s="47"/>
      <c r="S205" s="51">
        <f t="shared" si="50"/>
        <v>0</v>
      </c>
      <c r="T205" s="51">
        <f t="shared" si="51"/>
        <v>0</v>
      </c>
      <c r="U205" s="48">
        <f t="shared" si="52"/>
        <v>11</v>
      </c>
      <c r="V205" s="48">
        <f t="shared" si="53"/>
        <v>3935.58</v>
      </c>
      <c r="X205" s="70">
        <f t="shared" si="45"/>
        <v>2361.35</v>
      </c>
      <c r="Y205" s="72">
        <f t="shared" si="46"/>
        <v>1574.23</v>
      </c>
    </row>
    <row r="206" spans="1:25">
      <c r="A206" s="5" t="s">
        <v>397</v>
      </c>
      <c r="B206" s="99" t="s">
        <v>368</v>
      </c>
      <c r="C206" s="5" t="s">
        <v>2</v>
      </c>
      <c r="D206" s="100">
        <v>8</v>
      </c>
      <c r="E206" s="100">
        <v>269.13</v>
      </c>
      <c r="F206" s="12">
        <f t="shared" si="41"/>
        <v>2153.04</v>
      </c>
      <c r="G206" s="26">
        <f t="shared" si="42"/>
        <v>1.1488535055223395E-3</v>
      </c>
      <c r="H206" s="12">
        <v>231.51</v>
      </c>
      <c r="I206" s="26">
        <v>0.1875</v>
      </c>
      <c r="J206" s="27">
        <f t="shared" si="43"/>
        <v>43.408124999999998</v>
      </c>
      <c r="K206" s="27">
        <f t="shared" si="44"/>
        <v>188.10187500000001</v>
      </c>
      <c r="N206" s="48">
        <f t="shared" si="47"/>
        <v>0</v>
      </c>
      <c r="O206" s="48">
        <f t="shared" si="48"/>
        <v>0</v>
      </c>
      <c r="P206" s="49">
        <v>0</v>
      </c>
      <c r="Q206" s="50">
        <f t="shared" si="49"/>
        <v>0</v>
      </c>
      <c r="R206" s="47"/>
      <c r="S206" s="51">
        <f t="shared" si="50"/>
        <v>0</v>
      </c>
      <c r="T206" s="51">
        <f t="shared" si="51"/>
        <v>0</v>
      </c>
      <c r="U206" s="48">
        <f t="shared" si="52"/>
        <v>8</v>
      </c>
      <c r="V206" s="48">
        <f t="shared" si="53"/>
        <v>2153.04</v>
      </c>
      <c r="X206" s="70">
        <f t="shared" si="45"/>
        <v>1291.82</v>
      </c>
      <c r="Y206" s="72">
        <f t="shared" si="46"/>
        <v>861.22</v>
      </c>
    </row>
    <row r="207" spans="1:25">
      <c r="A207" s="5" t="s">
        <v>398</v>
      </c>
      <c r="B207" s="99" t="s">
        <v>369</v>
      </c>
      <c r="C207" s="5" t="s">
        <v>2</v>
      </c>
      <c r="D207" s="100">
        <v>12</v>
      </c>
      <c r="E207" s="100">
        <v>334.39</v>
      </c>
      <c r="F207" s="12">
        <f t="shared" si="41"/>
        <v>4012.68</v>
      </c>
      <c r="G207" s="26">
        <f t="shared" si="42"/>
        <v>2.1411499482310507E-3</v>
      </c>
      <c r="H207" s="12">
        <v>277.36</v>
      </c>
      <c r="I207" s="26">
        <v>0.1875</v>
      </c>
      <c r="J207" s="27">
        <f t="shared" si="43"/>
        <v>52.005000000000003</v>
      </c>
      <c r="K207" s="27">
        <f t="shared" si="44"/>
        <v>225.35500000000002</v>
      </c>
      <c r="N207" s="48">
        <f t="shared" si="47"/>
        <v>0</v>
      </c>
      <c r="O207" s="48">
        <f t="shared" si="48"/>
        <v>0</v>
      </c>
      <c r="P207" s="49">
        <v>0</v>
      </c>
      <c r="Q207" s="50">
        <f t="shared" si="49"/>
        <v>0</v>
      </c>
      <c r="R207" s="47"/>
      <c r="S207" s="51">
        <f t="shared" si="50"/>
        <v>0</v>
      </c>
      <c r="T207" s="51">
        <f t="shared" si="51"/>
        <v>0</v>
      </c>
      <c r="U207" s="48">
        <f t="shared" si="52"/>
        <v>12</v>
      </c>
      <c r="V207" s="48">
        <f t="shared" si="53"/>
        <v>4012.68</v>
      </c>
      <c r="X207" s="70">
        <f t="shared" si="45"/>
        <v>2407.61</v>
      </c>
      <c r="Y207" s="72">
        <f t="shared" si="46"/>
        <v>1605.07</v>
      </c>
    </row>
    <row r="208" spans="1:25" ht="12" thickBot="1">
      <c r="A208" s="5" t="s">
        <v>399</v>
      </c>
      <c r="B208" s="99" t="s">
        <v>370</v>
      </c>
      <c r="C208" s="5" t="s">
        <v>2</v>
      </c>
      <c r="D208" s="100">
        <v>4</v>
      </c>
      <c r="E208" s="100">
        <v>522.38</v>
      </c>
      <c r="F208" s="12">
        <f t="shared" si="41"/>
        <v>2089.52</v>
      </c>
      <c r="G208" s="26">
        <f t="shared" si="42"/>
        <v>1.1149594883787756E-3</v>
      </c>
      <c r="H208" s="12">
        <v>420.49</v>
      </c>
      <c r="I208" s="26">
        <v>0.1875</v>
      </c>
      <c r="J208" s="27">
        <f t="shared" si="43"/>
        <v>78.841875000000002</v>
      </c>
      <c r="K208" s="27">
        <f t="shared" si="44"/>
        <v>341.64812499999999</v>
      </c>
      <c r="N208" s="48">
        <f t="shared" si="47"/>
        <v>0</v>
      </c>
      <c r="O208" s="48">
        <f t="shared" si="48"/>
        <v>0</v>
      </c>
      <c r="P208" s="49">
        <v>0</v>
      </c>
      <c r="Q208" s="50">
        <f t="shared" si="49"/>
        <v>0</v>
      </c>
      <c r="R208" s="47"/>
      <c r="S208" s="51">
        <f t="shared" si="50"/>
        <v>0</v>
      </c>
      <c r="T208" s="51">
        <f t="shared" si="51"/>
        <v>0</v>
      </c>
      <c r="U208" s="48">
        <f t="shared" si="52"/>
        <v>4</v>
      </c>
      <c r="V208" s="48">
        <f t="shared" si="53"/>
        <v>2089.52</v>
      </c>
      <c r="X208" s="73">
        <f t="shared" si="45"/>
        <v>1253.71</v>
      </c>
      <c r="Y208" s="74">
        <f t="shared" si="46"/>
        <v>835.81</v>
      </c>
    </row>
    <row r="209" spans="1:25" ht="12" thickBot="1">
      <c r="A209" s="13" t="s">
        <v>400</v>
      </c>
      <c r="B209" s="32" t="s">
        <v>371</v>
      </c>
      <c r="C209" s="13"/>
      <c r="D209" s="14"/>
      <c r="E209" s="20"/>
      <c r="F209" s="14">
        <f>F210</f>
        <v>32578.880000000001</v>
      </c>
      <c r="G209" s="37">
        <f t="shared" si="42"/>
        <v>1.7383959654252424E-2</v>
      </c>
      <c r="H209" s="14"/>
      <c r="I209" s="26">
        <v>0.1875</v>
      </c>
      <c r="J209" s="27">
        <f t="shared" si="43"/>
        <v>0</v>
      </c>
      <c r="K209" s="27">
        <f t="shared" si="44"/>
        <v>0</v>
      </c>
      <c r="N209" s="52"/>
      <c r="O209" s="52"/>
      <c r="P209" s="53"/>
      <c r="Q209" s="54"/>
      <c r="R209" s="47"/>
      <c r="S209" s="55"/>
      <c r="T209" s="55"/>
      <c r="U209" s="52"/>
      <c r="V209" s="52"/>
      <c r="X209" s="79">
        <f t="shared" si="45"/>
        <v>19547.330000000002</v>
      </c>
      <c r="Y209" s="80">
        <f t="shared" si="46"/>
        <v>13031.55</v>
      </c>
    </row>
    <row r="210" spans="1:25" ht="12" thickBot="1">
      <c r="A210" s="5" t="s">
        <v>401</v>
      </c>
      <c r="B210" s="99" t="s">
        <v>372</v>
      </c>
      <c r="C210" s="5" t="s">
        <v>2</v>
      </c>
      <c r="D210" s="100">
        <v>122</v>
      </c>
      <c r="E210" s="100">
        <v>267.04000000000002</v>
      </c>
      <c r="F210" s="12">
        <f t="shared" si="41"/>
        <v>32578.880000000001</v>
      </c>
      <c r="G210" s="26">
        <f t="shared" si="42"/>
        <v>1.7383959654252424E-2</v>
      </c>
      <c r="H210" s="12">
        <v>238.48</v>
      </c>
      <c r="I210" s="26">
        <v>0.1875</v>
      </c>
      <c r="J210" s="27">
        <f t="shared" si="43"/>
        <v>44.714999999999996</v>
      </c>
      <c r="K210" s="27">
        <f t="shared" si="44"/>
        <v>193.76499999999999</v>
      </c>
      <c r="N210" s="48">
        <f t="shared" si="47"/>
        <v>0</v>
      </c>
      <c r="O210" s="48">
        <f t="shared" si="48"/>
        <v>0</v>
      </c>
      <c r="P210" s="49">
        <v>0</v>
      </c>
      <c r="Q210" s="50">
        <f t="shared" si="49"/>
        <v>0</v>
      </c>
      <c r="R210" s="47"/>
      <c r="S210" s="51">
        <f t="shared" si="50"/>
        <v>0</v>
      </c>
      <c r="T210" s="51">
        <f t="shared" si="51"/>
        <v>0</v>
      </c>
      <c r="U210" s="48">
        <f t="shared" si="52"/>
        <v>122</v>
      </c>
      <c r="V210" s="48">
        <f t="shared" si="53"/>
        <v>32578.880000000001</v>
      </c>
      <c r="X210" s="75">
        <f t="shared" si="45"/>
        <v>19547.330000000002</v>
      </c>
      <c r="Y210" s="76">
        <f t="shared" si="46"/>
        <v>13031.55</v>
      </c>
    </row>
    <row r="211" spans="1:25" ht="12" thickBot="1">
      <c r="A211" s="13" t="s">
        <v>402</v>
      </c>
      <c r="B211" s="32" t="s">
        <v>373</v>
      </c>
      <c r="C211" s="13"/>
      <c r="D211" s="14"/>
      <c r="E211" s="20"/>
      <c r="F211" s="14">
        <f>F212+F213</f>
        <v>5208.3500000000004</v>
      </c>
      <c r="G211" s="37">
        <f t="shared" si="42"/>
        <v>2.779154662935792E-3</v>
      </c>
      <c r="H211" s="14"/>
      <c r="I211" s="26">
        <v>0.1875</v>
      </c>
      <c r="J211" s="27">
        <f t="shared" si="43"/>
        <v>0</v>
      </c>
      <c r="K211" s="27">
        <f t="shared" si="44"/>
        <v>0</v>
      </c>
      <c r="N211" s="52"/>
      <c r="O211" s="52"/>
      <c r="P211" s="53"/>
      <c r="Q211" s="54"/>
      <c r="R211" s="47"/>
      <c r="S211" s="55"/>
      <c r="T211" s="55"/>
      <c r="U211" s="52"/>
      <c r="V211" s="52"/>
      <c r="X211" s="79">
        <f t="shared" si="45"/>
        <v>3125.01</v>
      </c>
      <c r="Y211" s="80">
        <f t="shared" si="46"/>
        <v>2083.34</v>
      </c>
    </row>
    <row r="212" spans="1:25">
      <c r="A212" s="5" t="s">
        <v>403</v>
      </c>
      <c r="B212" s="99" t="s">
        <v>374</v>
      </c>
      <c r="C212" s="5" t="s">
        <v>2</v>
      </c>
      <c r="D212" s="100">
        <v>1</v>
      </c>
      <c r="E212" s="100">
        <v>463.47</v>
      </c>
      <c r="F212" s="12">
        <f t="shared" si="41"/>
        <v>463.47</v>
      </c>
      <c r="G212" s="26">
        <f t="shared" si="42"/>
        <v>2.4730573245477963E-4</v>
      </c>
      <c r="H212" s="12">
        <v>388.6</v>
      </c>
      <c r="I212" s="26">
        <v>0.1875</v>
      </c>
      <c r="J212" s="27">
        <f t="shared" si="43"/>
        <v>72.862500000000011</v>
      </c>
      <c r="K212" s="27">
        <f t="shared" si="44"/>
        <v>315.73750000000001</v>
      </c>
      <c r="N212" s="48">
        <f t="shared" si="47"/>
        <v>0</v>
      </c>
      <c r="O212" s="48">
        <f t="shared" si="48"/>
        <v>0</v>
      </c>
      <c r="P212" s="49">
        <v>0</v>
      </c>
      <c r="Q212" s="50">
        <f t="shared" si="49"/>
        <v>0</v>
      </c>
      <c r="R212" s="47"/>
      <c r="S212" s="51">
        <f t="shared" si="50"/>
        <v>0</v>
      </c>
      <c r="T212" s="51">
        <f t="shared" si="51"/>
        <v>0</v>
      </c>
      <c r="U212" s="48">
        <f t="shared" si="52"/>
        <v>1</v>
      </c>
      <c r="V212" s="48">
        <f t="shared" si="53"/>
        <v>463.47</v>
      </c>
      <c r="X212" s="77">
        <f t="shared" si="45"/>
        <v>278.08</v>
      </c>
      <c r="Y212" s="78">
        <f t="shared" si="46"/>
        <v>185.39</v>
      </c>
    </row>
    <row r="213" spans="1:25" ht="12" thickBot="1">
      <c r="A213" s="105">
        <v>9011043</v>
      </c>
      <c r="B213" s="99" t="s">
        <v>375</v>
      </c>
      <c r="C213" s="5" t="s">
        <v>2</v>
      </c>
      <c r="D213" s="100">
        <v>4</v>
      </c>
      <c r="E213" s="100">
        <v>1186.22</v>
      </c>
      <c r="F213" s="12">
        <f t="shared" si="41"/>
        <v>4744.88</v>
      </c>
      <c r="G213" s="26">
        <f t="shared" si="42"/>
        <v>2.5318489304810123E-3</v>
      </c>
      <c r="H213" s="12">
        <v>761.94</v>
      </c>
      <c r="I213" s="26">
        <v>0.1875</v>
      </c>
      <c r="J213" s="27">
        <f t="shared" si="43"/>
        <v>142.86375000000001</v>
      </c>
      <c r="K213" s="27">
        <f t="shared" si="44"/>
        <v>619.07625000000007</v>
      </c>
      <c r="N213" s="48">
        <f t="shared" si="47"/>
        <v>0</v>
      </c>
      <c r="O213" s="48">
        <f t="shared" si="48"/>
        <v>0</v>
      </c>
      <c r="P213" s="49">
        <v>0</v>
      </c>
      <c r="Q213" s="50">
        <f t="shared" si="49"/>
        <v>0</v>
      </c>
      <c r="R213" s="47"/>
      <c r="S213" s="51">
        <f t="shared" si="50"/>
        <v>0</v>
      </c>
      <c r="T213" s="51">
        <f t="shared" si="51"/>
        <v>0</v>
      </c>
      <c r="U213" s="48">
        <f t="shared" si="52"/>
        <v>4</v>
      </c>
      <c r="V213" s="48">
        <f t="shared" si="53"/>
        <v>4744.88</v>
      </c>
      <c r="X213" s="73">
        <f t="shared" si="45"/>
        <v>2846.93</v>
      </c>
      <c r="Y213" s="74">
        <f t="shared" si="46"/>
        <v>1897.95</v>
      </c>
    </row>
    <row r="214" spans="1:25" ht="12" thickBot="1">
      <c r="A214" s="13" t="s">
        <v>404</v>
      </c>
      <c r="B214" s="32" t="s">
        <v>376</v>
      </c>
      <c r="C214" s="13"/>
      <c r="D214" s="14"/>
      <c r="E214" s="20"/>
      <c r="F214" s="14">
        <f>F215+F216+F217+F218</f>
        <v>10880.14</v>
      </c>
      <c r="G214" s="37">
        <f t="shared" si="42"/>
        <v>5.80559905044673E-3</v>
      </c>
      <c r="H214" s="14"/>
      <c r="I214" s="26">
        <v>0.1875</v>
      </c>
      <c r="J214" s="27">
        <f t="shared" si="43"/>
        <v>0</v>
      </c>
      <c r="K214" s="27">
        <f t="shared" si="44"/>
        <v>0</v>
      </c>
      <c r="N214" s="52"/>
      <c r="O214" s="52"/>
      <c r="P214" s="53"/>
      <c r="Q214" s="54"/>
      <c r="R214" s="47"/>
      <c r="S214" s="55"/>
      <c r="T214" s="55"/>
      <c r="U214" s="52"/>
      <c r="V214" s="52"/>
      <c r="X214" s="79">
        <f t="shared" si="45"/>
        <v>6528.08</v>
      </c>
      <c r="Y214" s="80">
        <f t="shared" si="46"/>
        <v>4352.0600000000004</v>
      </c>
    </row>
    <row r="215" spans="1:25">
      <c r="A215" s="5" t="s">
        <v>593</v>
      </c>
      <c r="B215" s="99" t="s">
        <v>377</v>
      </c>
      <c r="C215" s="5" t="s">
        <v>550</v>
      </c>
      <c r="D215" s="100">
        <v>184</v>
      </c>
      <c r="E215" s="100">
        <v>48.86</v>
      </c>
      <c r="F215" s="12">
        <f t="shared" si="41"/>
        <v>8990.24</v>
      </c>
      <c r="G215" s="26">
        <f t="shared" si="42"/>
        <v>4.7971559931479016E-3</v>
      </c>
      <c r="H215" s="12">
        <v>38.49</v>
      </c>
      <c r="I215" s="26">
        <v>0.1875</v>
      </c>
      <c r="J215" s="27">
        <f t="shared" si="43"/>
        <v>7.2168749999999999</v>
      </c>
      <c r="K215" s="27">
        <f t="shared" si="44"/>
        <v>31.273125</v>
      </c>
      <c r="N215" s="48">
        <f t="shared" si="47"/>
        <v>0</v>
      </c>
      <c r="O215" s="48">
        <f t="shared" si="48"/>
        <v>0</v>
      </c>
      <c r="P215" s="49">
        <v>0</v>
      </c>
      <c r="Q215" s="50">
        <f t="shared" si="49"/>
        <v>0</v>
      </c>
      <c r="R215" s="47"/>
      <c r="S215" s="51">
        <f t="shared" si="50"/>
        <v>0</v>
      </c>
      <c r="T215" s="51">
        <f t="shared" si="51"/>
        <v>0</v>
      </c>
      <c r="U215" s="48">
        <f t="shared" si="52"/>
        <v>184</v>
      </c>
      <c r="V215" s="48">
        <f t="shared" si="53"/>
        <v>8990.24</v>
      </c>
      <c r="X215" s="77">
        <f t="shared" si="45"/>
        <v>5394.14</v>
      </c>
      <c r="Y215" s="78">
        <f t="shared" si="46"/>
        <v>3596.1</v>
      </c>
    </row>
    <row r="216" spans="1:25">
      <c r="A216" s="5" t="s">
        <v>405</v>
      </c>
      <c r="B216" s="99" t="s">
        <v>378</v>
      </c>
      <c r="C216" s="5" t="s">
        <v>2</v>
      </c>
      <c r="D216" s="100">
        <v>10</v>
      </c>
      <c r="E216" s="100">
        <v>54.54</v>
      </c>
      <c r="F216" s="12">
        <f t="shared" si="41"/>
        <v>545.4</v>
      </c>
      <c r="G216" s="26">
        <f t="shared" si="42"/>
        <v>2.9102325173330917E-4</v>
      </c>
      <c r="H216" s="12">
        <v>45.08</v>
      </c>
      <c r="I216" s="26">
        <v>0.1875</v>
      </c>
      <c r="J216" s="27">
        <f t="shared" si="43"/>
        <v>8.4525000000000006</v>
      </c>
      <c r="K216" s="27">
        <f t="shared" si="44"/>
        <v>36.627499999999998</v>
      </c>
      <c r="N216" s="48">
        <f t="shared" si="47"/>
        <v>0</v>
      </c>
      <c r="O216" s="48">
        <f t="shared" si="48"/>
        <v>0</v>
      </c>
      <c r="P216" s="49">
        <v>0</v>
      </c>
      <c r="Q216" s="50">
        <f t="shared" si="49"/>
        <v>0</v>
      </c>
      <c r="R216" s="47"/>
      <c r="S216" s="51">
        <f t="shared" si="50"/>
        <v>0</v>
      </c>
      <c r="T216" s="51">
        <f t="shared" si="51"/>
        <v>0</v>
      </c>
      <c r="U216" s="48">
        <f t="shared" si="52"/>
        <v>10</v>
      </c>
      <c r="V216" s="48">
        <f t="shared" si="53"/>
        <v>545.4</v>
      </c>
      <c r="X216" s="70">
        <f t="shared" si="45"/>
        <v>327.24</v>
      </c>
      <c r="Y216" s="72">
        <f t="shared" si="46"/>
        <v>218.16</v>
      </c>
    </row>
    <row r="217" spans="1:25">
      <c r="A217" s="105">
        <v>9013033</v>
      </c>
      <c r="B217" s="99" t="s">
        <v>379</v>
      </c>
      <c r="C217" s="5" t="s">
        <v>2</v>
      </c>
      <c r="D217" s="100">
        <v>10</v>
      </c>
      <c r="E217" s="100">
        <v>61.28</v>
      </c>
      <c r="F217" s="12">
        <f t="shared" si="41"/>
        <v>612.79999999999995</v>
      </c>
      <c r="G217" s="26">
        <f t="shared" si="42"/>
        <v>3.2698762130944599E-4</v>
      </c>
      <c r="H217" s="12">
        <v>52.42</v>
      </c>
      <c r="I217" s="26">
        <v>0.1875</v>
      </c>
      <c r="J217" s="27">
        <f t="shared" si="43"/>
        <v>9.8287499999999994</v>
      </c>
      <c r="K217" s="27">
        <f t="shared" si="44"/>
        <v>42.591250000000002</v>
      </c>
      <c r="N217" s="48">
        <f t="shared" si="47"/>
        <v>0</v>
      </c>
      <c r="O217" s="48">
        <f t="shared" si="48"/>
        <v>0</v>
      </c>
      <c r="P217" s="49">
        <v>0</v>
      </c>
      <c r="Q217" s="50">
        <f t="shared" si="49"/>
        <v>0</v>
      </c>
      <c r="R217" s="47"/>
      <c r="S217" s="51">
        <f t="shared" si="50"/>
        <v>0</v>
      </c>
      <c r="T217" s="51">
        <f t="shared" si="51"/>
        <v>0</v>
      </c>
      <c r="U217" s="48">
        <f t="shared" si="52"/>
        <v>10</v>
      </c>
      <c r="V217" s="48">
        <f t="shared" si="53"/>
        <v>612.79999999999995</v>
      </c>
      <c r="X217" s="70">
        <f t="shared" si="45"/>
        <v>367.68</v>
      </c>
      <c r="Y217" s="72">
        <f t="shared" si="46"/>
        <v>245.12</v>
      </c>
    </row>
    <row r="218" spans="1:25" ht="12" thickBot="1">
      <c r="A218" s="101" t="s">
        <v>406</v>
      </c>
      <c r="B218" s="102" t="s">
        <v>380</v>
      </c>
      <c r="C218" s="101" t="s">
        <v>2</v>
      </c>
      <c r="D218" s="103">
        <v>15</v>
      </c>
      <c r="E218" s="103">
        <v>48.78</v>
      </c>
      <c r="F218" s="16">
        <f t="shared" si="41"/>
        <v>731.7</v>
      </c>
      <c r="G218" s="26">
        <f t="shared" si="42"/>
        <v>3.9043218425607325E-4</v>
      </c>
      <c r="H218" s="12">
        <v>42.77</v>
      </c>
      <c r="I218" s="26">
        <v>0.1875</v>
      </c>
      <c r="J218" s="27">
        <f t="shared" si="43"/>
        <v>8.0193750000000001</v>
      </c>
      <c r="K218" s="27">
        <f t="shared" si="44"/>
        <v>34.750624999999999</v>
      </c>
      <c r="N218" s="48">
        <f t="shared" si="47"/>
        <v>0</v>
      </c>
      <c r="O218" s="48">
        <f t="shared" si="48"/>
        <v>0</v>
      </c>
      <c r="P218" s="49">
        <v>0</v>
      </c>
      <c r="Q218" s="50">
        <f t="shared" si="49"/>
        <v>0</v>
      </c>
      <c r="R218" s="47"/>
      <c r="S218" s="51">
        <f t="shared" si="50"/>
        <v>0</v>
      </c>
      <c r="T218" s="51">
        <f t="shared" si="51"/>
        <v>0</v>
      </c>
      <c r="U218" s="48">
        <f t="shared" si="52"/>
        <v>15</v>
      </c>
      <c r="V218" s="48">
        <f t="shared" si="53"/>
        <v>731.7</v>
      </c>
      <c r="X218" s="73">
        <f t="shared" si="45"/>
        <v>439.02</v>
      </c>
      <c r="Y218" s="74">
        <f t="shared" si="46"/>
        <v>292.68</v>
      </c>
    </row>
    <row r="219" spans="1:25" ht="12" thickBot="1">
      <c r="A219" s="9" t="s">
        <v>407</v>
      </c>
      <c r="B219" s="30" t="s">
        <v>381</v>
      </c>
      <c r="C219" s="10"/>
      <c r="D219" s="17"/>
      <c r="E219" s="35"/>
      <c r="F219" s="18">
        <f>F220+F223</f>
        <v>11430.029999999999</v>
      </c>
      <c r="G219" s="39">
        <f t="shared" si="42"/>
        <v>6.0990181481651549E-3</v>
      </c>
      <c r="H219" s="38"/>
      <c r="I219" s="26">
        <v>0.1875</v>
      </c>
      <c r="J219" s="27">
        <f t="shared" si="43"/>
        <v>0</v>
      </c>
      <c r="K219" s="27">
        <f t="shared" si="44"/>
        <v>0</v>
      </c>
      <c r="N219" s="65"/>
      <c r="O219" s="65"/>
      <c r="P219" s="66"/>
      <c r="Q219" s="67"/>
      <c r="R219" s="47"/>
      <c r="S219" s="68"/>
      <c r="T219" s="68"/>
      <c r="U219" s="65"/>
      <c r="V219" s="65"/>
      <c r="X219" s="81">
        <f t="shared" si="45"/>
        <v>6858.02</v>
      </c>
      <c r="Y219" s="82">
        <f t="shared" si="46"/>
        <v>4572.01</v>
      </c>
    </row>
    <row r="220" spans="1:25" ht="12" thickBot="1">
      <c r="A220" s="11" t="s">
        <v>408</v>
      </c>
      <c r="B220" s="31" t="s">
        <v>382</v>
      </c>
      <c r="C220" s="11"/>
      <c r="D220" s="19"/>
      <c r="E220" s="34"/>
      <c r="F220" s="19">
        <f>F221+F222</f>
        <v>9649.65</v>
      </c>
      <c r="G220" s="37">
        <f t="shared" si="42"/>
        <v>5.1490145234476111E-3</v>
      </c>
      <c r="H220" s="19"/>
      <c r="I220" s="26">
        <v>0.1875</v>
      </c>
      <c r="J220" s="27">
        <f t="shared" si="43"/>
        <v>0</v>
      </c>
      <c r="K220" s="27">
        <f t="shared" si="44"/>
        <v>0</v>
      </c>
      <c r="N220" s="52"/>
      <c r="O220" s="52"/>
      <c r="P220" s="53"/>
      <c r="Q220" s="54"/>
      <c r="R220" s="47"/>
      <c r="S220" s="55"/>
      <c r="T220" s="55"/>
      <c r="U220" s="52"/>
      <c r="V220" s="52"/>
      <c r="X220" s="83">
        <f t="shared" si="45"/>
        <v>5789.79</v>
      </c>
      <c r="Y220" s="84">
        <f t="shared" si="46"/>
        <v>3859.86</v>
      </c>
    </row>
    <row r="221" spans="1:25">
      <c r="A221" s="5" t="s">
        <v>422</v>
      </c>
      <c r="B221" s="99" t="s">
        <v>383</v>
      </c>
      <c r="C221" s="5" t="s">
        <v>444</v>
      </c>
      <c r="D221" s="100">
        <v>110.52</v>
      </c>
      <c r="E221" s="100">
        <v>72.38</v>
      </c>
      <c r="F221" s="12">
        <f t="shared" si="41"/>
        <v>7999.44</v>
      </c>
      <c r="G221" s="26">
        <f t="shared" si="42"/>
        <v>4.2684690884589342E-3</v>
      </c>
      <c r="H221" s="12">
        <v>57.46</v>
      </c>
      <c r="I221" s="26">
        <v>0.1875</v>
      </c>
      <c r="J221" s="27">
        <f t="shared" si="43"/>
        <v>10.77375</v>
      </c>
      <c r="K221" s="27">
        <f t="shared" si="44"/>
        <v>46.686250000000001</v>
      </c>
      <c r="N221" s="48">
        <f t="shared" si="47"/>
        <v>0</v>
      </c>
      <c r="O221" s="48">
        <f t="shared" si="48"/>
        <v>0</v>
      </c>
      <c r="P221" s="49">
        <v>0</v>
      </c>
      <c r="Q221" s="50">
        <f t="shared" si="49"/>
        <v>0</v>
      </c>
      <c r="R221" s="47"/>
      <c r="S221" s="51">
        <f t="shared" si="50"/>
        <v>0</v>
      </c>
      <c r="T221" s="51">
        <f t="shared" si="51"/>
        <v>0</v>
      </c>
      <c r="U221" s="48">
        <f t="shared" si="52"/>
        <v>110.52</v>
      </c>
      <c r="V221" s="48">
        <f t="shared" si="53"/>
        <v>7999.44</v>
      </c>
      <c r="X221" s="77">
        <f t="shared" si="45"/>
        <v>4799.66</v>
      </c>
      <c r="Y221" s="78">
        <f t="shared" si="46"/>
        <v>3199.78</v>
      </c>
    </row>
    <row r="222" spans="1:25">
      <c r="A222" s="5" t="s">
        <v>423</v>
      </c>
      <c r="B222" s="99" t="s">
        <v>384</v>
      </c>
      <c r="C222" s="5" t="s">
        <v>444</v>
      </c>
      <c r="D222" s="100">
        <v>49.72</v>
      </c>
      <c r="E222" s="100">
        <v>33.19</v>
      </c>
      <c r="F222" s="12">
        <f t="shared" si="41"/>
        <v>1650.21</v>
      </c>
      <c r="G222" s="26">
        <f t="shared" si="42"/>
        <v>8.8054543498867653E-4</v>
      </c>
      <c r="H222" s="12">
        <v>32.19</v>
      </c>
      <c r="I222" s="26">
        <v>0.1875</v>
      </c>
      <c r="J222" s="27">
        <f t="shared" si="43"/>
        <v>6.0356249999999996</v>
      </c>
      <c r="K222" s="27">
        <f t="shared" si="44"/>
        <v>26.154374999999998</v>
      </c>
      <c r="N222" s="48">
        <f t="shared" si="47"/>
        <v>0</v>
      </c>
      <c r="O222" s="48">
        <f t="shared" si="48"/>
        <v>0</v>
      </c>
      <c r="P222" s="49">
        <v>0</v>
      </c>
      <c r="Q222" s="50">
        <f t="shared" si="49"/>
        <v>0</v>
      </c>
      <c r="R222" s="47"/>
      <c r="S222" s="51">
        <f t="shared" si="50"/>
        <v>0</v>
      </c>
      <c r="T222" s="51">
        <f t="shared" si="51"/>
        <v>0</v>
      </c>
      <c r="U222" s="48">
        <f t="shared" si="52"/>
        <v>49.72</v>
      </c>
      <c r="V222" s="48">
        <f t="shared" si="53"/>
        <v>1650.21</v>
      </c>
      <c r="X222" s="70">
        <f t="shared" si="45"/>
        <v>990.13</v>
      </c>
      <c r="Y222" s="72">
        <f t="shared" si="46"/>
        <v>660.08</v>
      </c>
    </row>
    <row r="223" spans="1:25">
      <c r="A223" s="13" t="s">
        <v>424</v>
      </c>
      <c r="B223" s="32" t="s">
        <v>409</v>
      </c>
      <c r="C223" s="13"/>
      <c r="D223" s="14"/>
      <c r="E223" s="20"/>
      <c r="F223" s="14">
        <f>F224+F225</f>
        <v>1780.3799999999999</v>
      </c>
      <c r="G223" s="37">
        <f t="shared" si="42"/>
        <v>9.5000362471754488E-4</v>
      </c>
      <c r="H223" s="14"/>
      <c r="I223" s="26">
        <v>0.1875</v>
      </c>
      <c r="J223" s="27">
        <f t="shared" si="43"/>
        <v>0</v>
      </c>
      <c r="K223" s="27">
        <f t="shared" si="44"/>
        <v>0</v>
      </c>
      <c r="N223" s="52"/>
      <c r="O223" s="52"/>
      <c r="P223" s="53"/>
      <c r="Q223" s="54"/>
      <c r="R223" s="47"/>
      <c r="S223" s="55"/>
      <c r="T223" s="55"/>
      <c r="U223" s="52"/>
      <c r="V223" s="52"/>
      <c r="X223" s="70">
        <f t="shared" si="45"/>
        <v>1068.23</v>
      </c>
      <c r="Y223" s="72">
        <f t="shared" si="46"/>
        <v>712.15</v>
      </c>
    </row>
    <row r="224" spans="1:25">
      <c r="A224" s="5" t="s">
        <v>425</v>
      </c>
      <c r="B224" s="99" t="s">
        <v>410</v>
      </c>
      <c r="C224" s="5" t="s">
        <v>444</v>
      </c>
      <c r="D224" s="100">
        <v>64</v>
      </c>
      <c r="E224" s="100">
        <v>26.52</v>
      </c>
      <c r="F224" s="12">
        <f t="shared" si="41"/>
        <v>1697.28</v>
      </c>
      <c r="G224" s="26">
        <f t="shared" si="42"/>
        <v>9.056617981333168E-4</v>
      </c>
      <c r="H224" s="12">
        <v>23.74</v>
      </c>
      <c r="I224" s="26">
        <v>0.1875</v>
      </c>
      <c r="J224" s="27">
        <f t="shared" si="43"/>
        <v>4.4512499999999999</v>
      </c>
      <c r="K224" s="27">
        <f t="shared" si="44"/>
        <v>19.28875</v>
      </c>
      <c r="N224" s="48">
        <f t="shared" si="47"/>
        <v>0</v>
      </c>
      <c r="O224" s="48">
        <f t="shared" si="48"/>
        <v>0</v>
      </c>
      <c r="P224" s="49">
        <v>0</v>
      </c>
      <c r="Q224" s="50">
        <f t="shared" si="49"/>
        <v>0</v>
      </c>
      <c r="R224" s="47"/>
      <c r="S224" s="51">
        <f t="shared" si="50"/>
        <v>0</v>
      </c>
      <c r="T224" s="51">
        <f t="shared" si="51"/>
        <v>0</v>
      </c>
      <c r="U224" s="48">
        <f t="shared" si="52"/>
        <v>64</v>
      </c>
      <c r="V224" s="48">
        <f t="shared" si="53"/>
        <v>1697.28</v>
      </c>
      <c r="X224" s="70">
        <f t="shared" si="45"/>
        <v>1018.37</v>
      </c>
      <c r="Y224" s="72">
        <f t="shared" si="46"/>
        <v>678.91</v>
      </c>
    </row>
    <row r="225" spans="1:25" ht="12" thickBot="1">
      <c r="A225" s="101" t="s">
        <v>426</v>
      </c>
      <c r="B225" s="102" t="s">
        <v>411</v>
      </c>
      <c r="C225" s="101" t="s">
        <v>444</v>
      </c>
      <c r="D225" s="103">
        <v>5</v>
      </c>
      <c r="E225" s="103">
        <v>16.62</v>
      </c>
      <c r="F225" s="16">
        <f t="shared" si="41"/>
        <v>83.1</v>
      </c>
      <c r="G225" s="26">
        <f t="shared" si="42"/>
        <v>4.4341826584228074E-5</v>
      </c>
      <c r="H225" s="12">
        <v>12.59</v>
      </c>
      <c r="I225" s="26">
        <v>0.1875</v>
      </c>
      <c r="J225" s="27">
        <f t="shared" si="43"/>
        <v>2.3606249999999998</v>
      </c>
      <c r="K225" s="27">
        <f t="shared" si="44"/>
        <v>10.229375000000001</v>
      </c>
      <c r="N225" s="48">
        <f t="shared" si="47"/>
        <v>0</v>
      </c>
      <c r="O225" s="48">
        <f t="shared" si="48"/>
        <v>0</v>
      </c>
      <c r="P225" s="49">
        <v>0</v>
      </c>
      <c r="Q225" s="50">
        <f t="shared" si="49"/>
        <v>0</v>
      </c>
      <c r="R225" s="47"/>
      <c r="S225" s="51">
        <f t="shared" si="50"/>
        <v>0</v>
      </c>
      <c r="T225" s="51">
        <f t="shared" si="51"/>
        <v>0</v>
      </c>
      <c r="U225" s="48">
        <f t="shared" si="52"/>
        <v>5</v>
      </c>
      <c r="V225" s="48">
        <f t="shared" si="53"/>
        <v>83.1</v>
      </c>
      <c r="X225" s="73">
        <f t="shared" si="45"/>
        <v>49.86</v>
      </c>
      <c r="Y225" s="74">
        <f t="shared" si="46"/>
        <v>33.24</v>
      </c>
    </row>
    <row r="226" spans="1:25" ht="12" thickBot="1">
      <c r="A226" s="9" t="s">
        <v>427</v>
      </c>
      <c r="B226" s="30" t="s">
        <v>412</v>
      </c>
      <c r="C226" s="10"/>
      <c r="D226" s="17"/>
      <c r="E226" s="35"/>
      <c r="F226" s="18">
        <f>F227+F230+F235</f>
        <v>134629.84</v>
      </c>
      <c r="G226" s="39">
        <f t="shared" si="42"/>
        <v>7.183794245899365E-2</v>
      </c>
      <c r="H226" s="38"/>
      <c r="I226" s="26">
        <v>0.1875</v>
      </c>
      <c r="J226" s="27">
        <f t="shared" si="43"/>
        <v>0</v>
      </c>
      <c r="K226" s="27">
        <f t="shared" si="44"/>
        <v>0</v>
      </c>
      <c r="N226" s="65"/>
      <c r="O226" s="65"/>
      <c r="P226" s="66"/>
      <c r="Q226" s="67"/>
      <c r="R226" s="47"/>
      <c r="S226" s="68"/>
      <c r="T226" s="68"/>
      <c r="U226" s="65"/>
      <c r="V226" s="65"/>
      <c r="X226" s="81">
        <f t="shared" si="45"/>
        <v>80777.899999999994</v>
      </c>
      <c r="Y226" s="82">
        <f t="shared" si="46"/>
        <v>53851.94</v>
      </c>
    </row>
    <row r="227" spans="1:25" ht="12" thickBot="1">
      <c r="A227" s="11" t="s">
        <v>428</v>
      </c>
      <c r="B227" s="31" t="s">
        <v>413</v>
      </c>
      <c r="C227" s="11"/>
      <c r="D227" s="19"/>
      <c r="E227" s="34"/>
      <c r="F227" s="19">
        <f>F229+ F228</f>
        <v>27559.4</v>
      </c>
      <c r="G227" s="37">
        <f t="shared" si="42"/>
        <v>1.4705585265527982E-2</v>
      </c>
      <c r="H227" s="19"/>
      <c r="I227" s="26">
        <v>0.1875</v>
      </c>
      <c r="J227" s="27">
        <f t="shared" si="43"/>
        <v>0</v>
      </c>
      <c r="K227" s="27">
        <f t="shared" si="44"/>
        <v>0</v>
      </c>
      <c r="N227" s="52"/>
      <c r="O227" s="52"/>
      <c r="P227" s="53"/>
      <c r="Q227" s="54"/>
      <c r="R227" s="47"/>
      <c r="S227" s="55"/>
      <c r="T227" s="55"/>
      <c r="U227" s="52"/>
      <c r="V227" s="52"/>
      <c r="X227" s="83">
        <f t="shared" si="45"/>
        <v>16535.64</v>
      </c>
      <c r="Y227" s="84">
        <f t="shared" si="46"/>
        <v>11023.76</v>
      </c>
    </row>
    <row r="228" spans="1:25">
      <c r="A228" s="2" t="s">
        <v>591</v>
      </c>
      <c r="B228" s="118" t="s">
        <v>592</v>
      </c>
      <c r="C228" s="118" t="s">
        <v>444</v>
      </c>
      <c r="D228" s="117">
        <v>226.05</v>
      </c>
      <c r="E228" s="117">
        <v>13.22</v>
      </c>
      <c r="F228" s="116">
        <f>ROUND(D228*E228,2)</f>
        <v>2988.38</v>
      </c>
      <c r="G228" s="37"/>
      <c r="H228" s="19"/>
      <c r="I228" s="26"/>
      <c r="J228" s="27"/>
      <c r="K228" s="27"/>
      <c r="N228" s="52"/>
      <c r="O228" s="52"/>
      <c r="P228" s="53"/>
      <c r="Q228" s="54"/>
      <c r="R228" s="47"/>
      <c r="S228" s="55"/>
      <c r="T228" s="55"/>
      <c r="U228" s="52"/>
      <c r="V228" s="52"/>
      <c r="X228" s="114"/>
      <c r="Y228" s="115"/>
    </row>
    <row r="229" spans="1:25" ht="12" thickBot="1">
      <c r="A229" s="5" t="s">
        <v>429</v>
      </c>
      <c r="B229" s="2" t="s">
        <v>414</v>
      </c>
      <c r="C229" s="5" t="s">
        <v>444</v>
      </c>
      <c r="D229" s="100">
        <v>540.26</v>
      </c>
      <c r="E229" s="100">
        <v>45.48</v>
      </c>
      <c r="F229" s="12">
        <f t="shared" si="41"/>
        <v>24571.02</v>
      </c>
      <c r="G229" s="26">
        <f t="shared" ref="G229:G260" si="54">F229/$F$295</f>
        <v>1.3110997687576412E-2</v>
      </c>
      <c r="H229" s="12">
        <v>44.79</v>
      </c>
      <c r="I229" s="26">
        <v>0.1875</v>
      </c>
      <c r="J229" s="27">
        <f t="shared" si="43"/>
        <v>8.3981250000000003</v>
      </c>
      <c r="K229" s="27">
        <f t="shared" si="44"/>
        <v>36.391874999999999</v>
      </c>
      <c r="N229" s="48">
        <f t="shared" si="47"/>
        <v>0</v>
      </c>
      <c r="O229" s="48">
        <f t="shared" si="48"/>
        <v>0</v>
      </c>
      <c r="P229" s="49">
        <v>0</v>
      </c>
      <c r="Q229" s="50">
        <f t="shared" si="49"/>
        <v>0</v>
      </c>
      <c r="R229" s="47"/>
      <c r="S229" s="51">
        <f t="shared" si="50"/>
        <v>0</v>
      </c>
      <c r="T229" s="51">
        <f t="shared" si="51"/>
        <v>0</v>
      </c>
      <c r="U229" s="48">
        <f t="shared" si="52"/>
        <v>540.26</v>
      </c>
      <c r="V229" s="48">
        <f t="shared" si="53"/>
        <v>24571.02</v>
      </c>
      <c r="X229" s="75">
        <f t="shared" si="45"/>
        <v>14742.61</v>
      </c>
      <c r="Y229" s="76">
        <f t="shared" si="46"/>
        <v>9828.41</v>
      </c>
    </row>
    <row r="230" spans="1:25" ht="12" thickBot="1">
      <c r="A230" s="13" t="s">
        <v>430</v>
      </c>
      <c r="B230" s="32" t="s">
        <v>415</v>
      </c>
      <c r="C230" s="13"/>
      <c r="D230" s="14"/>
      <c r="E230" s="20"/>
      <c r="F230" s="14">
        <f>F231+F232+F233+F234</f>
        <v>84814.13</v>
      </c>
      <c r="G230" s="37">
        <f t="shared" si="54"/>
        <v>4.5256479474755432E-2</v>
      </c>
      <c r="H230" s="14"/>
      <c r="I230" s="26">
        <v>0.1875</v>
      </c>
      <c r="J230" s="27">
        <f t="shared" si="43"/>
        <v>0</v>
      </c>
      <c r="K230" s="27">
        <f t="shared" si="44"/>
        <v>0</v>
      </c>
      <c r="N230" s="52"/>
      <c r="O230" s="52"/>
      <c r="P230" s="53"/>
      <c r="Q230" s="54"/>
      <c r="R230" s="47"/>
      <c r="S230" s="55"/>
      <c r="T230" s="55"/>
      <c r="U230" s="52"/>
      <c r="V230" s="52"/>
      <c r="X230" s="79">
        <f t="shared" si="45"/>
        <v>50888.480000000003</v>
      </c>
      <c r="Y230" s="80">
        <f t="shared" si="46"/>
        <v>33925.65</v>
      </c>
    </row>
    <row r="231" spans="1:25">
      <c r="A231" s="5" t="s">
        <v>431</v>
      </c>
      <c r="B231" s="99" t="s">
        <v>416</v>
      </c>
      <c r="C231" s="5" t="s">
        <v>444</v>
      </c>
      <c r="D231" s="100">
        <v>283.97000000000003</v>
      </c>
      <c r="E231" s="100">
        <v>37.39</v>
      </c>
      <c r="F231" s="12">
        <f t="shared" ref="F231:F277" si="55">ROUND(D231*E231,2)</f>
        <v>10617.64</v>
      </c>
      <c r="G231" s="26">
        <f t="shared" si="54"/>
        <v>5.6655301036553952E-3</v>
      </c>
      <c r="H231" s="12">
        <v>36.700000000000003</v>
      </c>
      <c r="I231" s="26">
        <v>0.1875</v>
      </c>
      <c r="J231" s="27">
        <f t="shared" si="43"/>
        <v>6.8812500000000005</v>
      </c>
      <c r="K231" s="27">
        <f t="shared" si="44"/>
        <v>29.818750000000001</v>
      </c>
      <c r="N231" s="48">
        <f t="shared" si="47"/>
        <v>0</v>
      </c>
      <c r="O231" s="48">
        <f t="shared" si="48"/>
        <v>0</v>
      </c>
      <c r="P231" s="49">
        <v>0</v>
      </c>
      <c r="Q231" s="50">
        <f t="shared" si="49"/>
        <v>0</v>
      </c>
      <c r="R231" s="47"/>
      <c r="S231" s="51">
        <f t="shared" si="50"/>
        <v>0</v>
      </c>
      <c r="T231" s="51">
        <f t="shared" si="51"/>
        <v>0</v>
      </c>
      <c r="U231" s="48">
        <f t="shared" si="52"/>
        <v>283.97000000000003</v>
      </c>
      <c r="V231" s="48">
        <f t="shared" si="53"/>
        <v>10617.64</v>
      </c>
      <c r="X231" s="77">
        <f t="shared" si="45"/>
        <v>6370.58</v>
      </c>
      <c r="Y231" s="78">
        <f t="shared" si="46"/>
        <v>4247.0600000000004</v>
      </c>
    </row>
    <row r="232" spans="1:25">
      <c r="A232" s="5" t="s">
        <v>432</v>
      </c>
      <c r="B232" s="99" t="s">
        <v>417</v>
      </c>
      <c r="C232" s="5" t="s">
        <v>444</v>
      </c>
      <c r="D232" s="100">
        <v>895.49</v>
      </c>
      <c r="E232" s="100">
        <v>25.01</v>
      </c>
      <c r="F232" s="12">
        <f t="shared" si="55"/>
        <v>22396.2</v>
      </c>
      <c r="G232" s="26">
        <f t="shared" si="54"/>
        <v>1.1950522461440299E-2</v>
      </c>
      <c r="H232" s="12">
        <v>22.12</v>
      </c>
      <c r="I232" s="26">
        <v>0.1875</v>
      </c>
      <c r="J232" s="27">
        <f t="shared" si="43"/>
        <v>4.1475</v>
      </c>
      <c r="K232" s="27">
        <f t="shared" si="44"/>
        <v>17.9725</v>
      </c>
      <c r="N232" s="48">
        <f t="shared" si="47"/>
        <v>0</v>
      </c>
      <c r="O232" s="48">
        <f t="shared" si="48"/>
        <v>0</v>
      </c>
      <c r="P232" s="49">
        <v>0</v>
      </c>
      <c r="Q232" s="50">
        <f t="shared" si="49"/>
        <v>0</v>
      </c>
      <c r="R232" s="47"/>
      <c r="S232" s="51">
        <f t="shared" si="50"/>
        <v>0</v>
      </c>
      <c r="T232" s="51">
        <f t="shared" si="51"/>
        <v>0</v>
      </c>
      <c r="U232" s="48">
        <f t="shared" si="52"/>
        <v>895.49</v>
      </c>
      <c r="V232" s="48">
        <f t="shared" si="53"/>
        <v>22396.2</v>
      </c>
      <c r="X232" s="70">
        <f t="shared" si="45"/>
        <v>13437.72</v>
      </c>
      <c r="Y232" s="72">
        <f t="shared" si="46"/>
        <v>8958.48</v>
      </c>
    </row>
    <row r="233" spans="1:25">
      <c r="A233" s="5" t="s">
        <v>433</v>
      </c>
      <c r="B233" s="99" t="s">
        <v>418</v>
      </c>
      <c r="C233" s="5" t="s">
        <v>444</v>
      </c>
      <c r="D233" s="100">
        <v>429.79</v>
      </c>
      <c r="E233" s="100">
        <v>120.35</v>
      </c>
      <c r="F233" s="12">
        <f t="shared" si="55"/>
        <v>51725.23</v>
      </c>
      <c r="G233" s="26">
        <f t="shared" si="54"/>
        <v>2.7600375194817232E-2</v>
      </c>
      <c r="H233" s="12">
        <v>69.03</v>
      </c>
      <c r="I233" s="26">
        <v>0.1875</v>
      </c>
      <c r="J233" s="27">
        <f t="shared" si="43"/>
        <v>12.943125</v>
      </c>
      <c r="K233" s="27">
        <f t="shared" si="44"/>
        <v>56.086874999999999</v>
      </c>
      <c r="N233" s="48">
        <f t="shared" si="47"/>
        <v>0</v>
      </c>
      <c r="O233" s="48">
        <f t="shared" si="48"/>
        <v>0</v>
      </c>
      <c r="P233" s="49">
        <v>0</v>
      </c>
      <c r="Q233" s="50">
        <f t="shared" si="49"/>
        <v>0</v>
      </c>
      <c r="R233" s="47"/>
      <c r="S233" s="51">
        <f t="shared" si="50"/>
        <v>0</v>
      </c>
      <c r="T233" s="51">
        <f t="shared" si="51"/>
        <v>0</v>
      </c>
      <c r="U233" s="48">
        <f t="shared" si="52"/>
        <v>429.79</v>
      </c>
      <c r="V233" s="48">
        <f t="shared" si="53"/>
        <v>51725.23</v>
      </c>
      <c r="X233" s="70">
        <f t="shared" si="45"/>
        <v>31035.14</v>
      </c>
      <c r="Y233" s="72">
        <f t="shared" si="46"/>
        <v>20690.09</v>
      </c>
    </row>
    <row r="234" spans="1:25" ht="12" thickBot="1">
      <c r="A234" s="5" t="s">
        <v>434</v>
      </c>
      <c r="B234" s="99" t="s">
        <v>419</v>
      </c>
      <c r="C234" s="5" t="s">
        <v>550</v>
      </c>
      <c r="D234" s="100">
        <v>6</v>
      </c>
      <c r="E234" s="100">
        <v>12.51</v>
      </c>
      <c r="F234" s="12">
        <f t="shared" si="55"/>
        <v>75.06</v>
      </c>
      <c r="G234" s="26">
        <f t="shared" si="54"/>
        <v>4.0051714842504926E-5</v>
      </c>
      <c r="H234" s="12">
        <v>10.81</v>
      </c>
      <c r="I234" s="26">
        <v>0.1875</v>
      </c>
      <c r="J234" s="27">
        <f t="shared" si="43"/>
        <v>2.026875</v>
      </c>
      <c r="K234" s="27">
        <f t="shared" si="44"/>
        <v>8.7831250000000001</v>
      </c>
      <c r="N234" s="48">
        <f t="shared" si="47"/>
        <v>0</v>
      </c>
      <c r="O234" s="48">
        <f t="shared" si="48"/>
        <v>0</v>
      </c>
      <c r="P234" s="49">
        <v>0</v>
      </c>
      <c r="Q234" s="50">
        <f t="shared" si="49"/>
        <v>0</v>
      </c>
      <c r="R234" s="47"/>
      <c r="S234" s="51">
        <f t="shared" si="50"/>
        <v>0</v>
      </c>
      <c r="T234" s="51">
        <f t="shared" si="51"/>
        <v>0</v>
      </c>
      <c r="U234" s="48">
        <f t="shared" si="52"/>
        <v>6</v>
      </c>
      <c r="V234" s="48">
        <f t="shared" si="53"/>
        <v>75.06</v>
      </c>
      <c r="X234" s="73">
        <f t="shared" si="45"/>
        <v>45.04</v>
      </c>
      <c r="Y234" s="74">
        <f t="shared" si="46"/>
        <v>30.02</v>
      </c>
    </row>
    <row r="235" spans="1:25" ht="12" thickBot="1">
      <c r="A235" s="13" t="s">
        <v>435</v>
      </c>
      <c r="B235" s="32" t="s">
        <v>420</v>
      </c>
      <c r="C235" s="13"/>
      <c r="D235" s="14"/>
      <c r="E235" s="20"/>
      <c r="F235" s="14">
        <f>F236</f>
        <v>22256.31</v>
      </c>
      <c r="G235" s="37">
        <f t="shared" si="54"/>
        <v>1.1875877718710244E-2</v>
      </c>
      <c r="H235" s="14"/>
      <c r="I235" s="26">
        <v>0.1875</v>
      </c>
      <c r="J235" s="27">
        <f t="shared" si="43"/>
        <v>0</v>
      </c>
      <c r="K235" s="27">
        <f t="shared" si="44"/>
        <v>0</v>
      </c>
      <c r="N235" s="52"/>
      <c r="O235" s="52"/>
      <c r="P235" s="53"/>
      <c r="Q235" s="54"/>
      <c r="R235" s="47"/>
      <c r="S235" s="55"/>
      <c r="T235" s="55"/>
      <c r="U235" s="52"/>
      <c r="V235" s="52"/>
      <c r="X235" s="79">
        <f t="shared" si="45"/>
        <v>13353.79</v>
      </c>
      <c r="Y235" s="80">
        <f t="shared" si="46"/>
        <v>8902.52</v>
      </c>
    </row>
    <row r="236" spans="1:25" ht="12" thickBot="1">
      <c r="A236" s="101" t="s">
        <v>436</v>
      </c>
      <c r="B236" s="102" t="s">
        <v>414</v>
      </c>
      <c r="C236" s="101" t="s">
        <v>444</v>
      </c>
      <c r="D236" s="103">
        <v>488.72</v>
      </c>
      <c r="E236" s="103">
        <v>45.54</v>
      </c>
      <c r="F236" s="16">
        <f>ROUND(D236*E236,2)</f>
        <v>22256.31</v>
      </c>
      <c r="G236" s="26">
        <f t="shared" si="54"/>
        <v>1.1875877718710244E-2</v>
      </c>
      <c r="H236" s="12">
        <v>44.79</v>
      </c>
      <c r="I236" s="26">
        <v>0.1875</v>
      </c>
      <c r="J236" s="27">
        <f t="shared" si="43"/>
        <v>8.3981250000000003</v>
      </c>
      <c r="K236" s="27">
        <f t="shared" si="44"/>
        <v>36.391874999999999</v>
      </c>
      <c r="N236" s="48">
        <f t="shared" si="47"/>
        <v>0</v>
      </c>
      <c r="O236" s="48">
        <f t="shared" si="48"/>
        <v>0</v>
      </c>
      <c r="P236" s="49">
        <v>0</v>
      </c>
      <c r="Q236" s="50">
        <f t="shared" si="49"/>
        <v>0</v>
      </c>
      <c r="R236" s="47"/>
      <c r="S236" s="51">
        <f t="shared" si="50"/>
        <v>0</v>
      </c>
      <c r="T236" s="51">
        <f t="shared" si="51"/>
        <v>0</v>
      </c>
      <c r="U236" s="48">
        <f t="shared" si="52"/>
        <v>488.72</v>
      </c>
      <c r="V236" s="48">
        <f t="shared" si="53"/>
        <v>22256.31</v>
      </c>
      <c r="X236" s="75">
        <f t="shared" si="45"/>
        <v>13353.79</v>
      </c>
      <c r="Y236" s="76">
        <f t="shared" si="46"/>
        <v>8902.52</v>
      </c>
    </row>
    <row r="237" spans="1:25" ht="12" thickBot="1">
      <c r="A237" s="9" t="s">
        <v>437</v>
      </c>
      <c r="B237" s="30" t="s">
        <v>421</v>
      </c>
      <c r="C237" s="10"/>
      <c r="D237" s="17"/>
      <c r="E237" s="35"/>
      <c r="F237" s="18">
        <f>F238+F242+F245+F248</f>
        <v>163275.69</v>
      </c>
      <c r="G237" s="39">
        <f t="shared" si="54"/>
        <v>8.7123253085441429E-2</v>
      </c>
      <c r="H237" s="38"/>
      <c r="I237" s="26">
        <v>0.1875</v>
      </c>
      <c r="J237" s="27">
        <f t="shared" si="43"/>
        <v>0</v>
      </c>
      <c r="K237" s="27">
        <f t="shared" si="44"/>
        <v>0</v>
      </c>
      <c r="N237" s="65"/>
      <c r="O237" s="65"/>
      <c r="P237" s="66"/>
      <c r="Q237" s="67"/>
      <c r="R237" s="47"/>
      <c r="S237" s="68"/>
      <c r="T237" s="68"/>
      <c r="U237" s="65"/>
      <c r="V237" s="65"/>
      <c r="X237" s="81">
        <f t="shared" si="45"/>
        <v>97965.41</v>
      </c>
      <c r="Y237" s="82">
        <f t="shared" si="46"/>
        <v>65310.28</v>
      </c>
    </row>
    <row r="238" spans="1:25" ht="12" thickBot="1">
      <c r="A238" s="11" t="s">
        <v>453</v>
      </c>
      <c r="B238" s="31" t="s">
        <v>438</v>
      </c>
      <c r="C238" s="11"/>
      <c r="D238" s="19"/>
      <c r="E238" s="34"/>
      <c r="F238" s="19">
        <f>F239+F240+F241</f>
        <v>40877.300000000003</v>
      </c>
      <c r="G238" s="37">
        <f t="shared" si="54"/>
        <v>2.181196327113678E-2</v>
      </c>
      <c r="H238" s="19"/>
      <c r="I238" s="26">
        <v>0.1875</v>
      </c>
      <c r="J238" s="27">
        <f t="shared" si="43"/>
        <v>0</v>
      </c>
      <c r="K238" s="27">
        <f t="shared" si="44"/>
        <v>0</v>
      </c>
      <c r="N238" s="52"/>
      <c r="O238" s="52"/>
      <c r="P238" s="53"/>
      <c r="Q238" s="54"/>
      <c r="R238" s="47"/>
      <c r="S238" s="55"/>
      <c r="T238" s="55"/>
      <c r="U238" s="52"/>
      <c r="V238" s="52"/>
      <c r="X238" s="83">
        <f t="shared" si="45"/>
        <v>24526.38</v>
      </c>
      <c r="Y238" s="84">
        <f t="shared" si="46"/>
        <v>16350.92</v>
      </c>
    </row>
    <row r="239" spans="1:25">
      <c r="A239" s="5" t="s">
        <v>454</v>
      </c>
      <c r="B239" s="99" t="s">
        <v>439</v>
      </c>
      <c r="C239" s="5" t="s">
        <v>444</v>
      </c>
      <c r="D239" s="100">
        <v>301.8</v>
      </c>
      <c r="E239" s="100">
        <v>42.88</v>
      </c>
      <c r="F239" s="12">
        <f t="shared" si="55"/>
        <v>12941.18</v>
      </c>
      <c r="G239" s="26">
        <f t="shared" si="54"/>
        <v>6.9053617250936306E-3</v>
      </c>
      <c r="H239" s="12">
        <v>40.049999999999997</v>
      </c>
      <c r="I239" s="26">
        <v>0.1875</v>
      </c>
      <c r="J239" s="27">
        <f t="shared" si="43"/>
        <v>7.5093749999999995</v>
      </c>
      <c r="K239" s="27">
        <f t="shared" si="44"/>
        <v>32.540624999999999</v>
      </c>
      <c r="N239" s="48">
        <f t="shared" si="47"/>
        <v>0</v>
      </c>
      <c r="O239" s="48">
        <f t="shared" si="48"/>
        <v>0</v>
      </c>
      <c r="P239" s="49">
        <v>0</v>
      </c>
      <c r="Q239" s="50">
        <f t="shared" si="49"/>
        <v>0</v>
      </c>
      <c r="R239" s="47"/>
      <c r="S239" s="51">
        <f t="shared" si="50"/>
        <v>0</v>
      </c>
      <c r="T239" s="51">
        <f t="shared" si="51"/>
        <v>0</v>
      </c>
      <c r="U239" s="48">
        <f t="shared" si="52"/>
        <v>301.8</v>
      </c>
      <c r="V239" s="48">
        <f t="shared" si="53"/>
        <v>12941.18</v>
      </c>
      <c r="X239" s="77">
        <f t="shared" si="45"/>
        <v>7764.71</v>
      </c>
      <c r="Y239" s="78">
        <f t="shared" si="46"/>
        <v>5176.47</v>
      </c>
    </row>
    <row r="240" spans="1:25">
      <c r="A240" s="5" t="s">
        <v>455</v>
      </c>
      <c r="B240" s="99" t="s">
        <v>440</v>
      </c>
      <c r="C240" s="5" t="s">
        <v>444</v>
      </c>
      <c r="D240" s="100">
        <v>301.8</v>
      </c>
      <c r="E240" s="100">
        <v>9.59</v>
      </c>
      <c r="F240" s="12">
        <f t="shared" si="55"/>
        <v>2894.26</v>
      </c>
      <c r="G240" s="26">
        <f t="shared" si="54"/>
        <v>1.5443655235820454E-3</v>
      </c>
      <c r="H240" s="12">
        <v>8.5399999999999991</v>
      </c>
      <c r="I240" s="26">
        <v>0.1875</v>
      </c>
      <c r="J240" s="27">
        <f t="shared" si="43"/>
        <v>1.6012499999999998</v>
      </c>
      <c r="K240" s="27">
        <f t="shared" si="44"/>
        <v>6.9387499999999989</v>
      </c>
      <c r="N240" s="48">
        <f t="shared" si="47"/>
        <v>0</v>
      </c>
      <c r="O240" s="48">
        <f t="shared" si="48"/>
        <v>0</v>
      </c>
      <c r="P240" s="49">
        <v>0</v>
      </c>
      <c r="Q240" s="50">
        <f t="shared" si="49"/>
        <v>0</v>
      </c>
      <c r="R240" s="47"/>
      <c r="S240" s="51">
        <f t="shared" si="50"/>
        <v>0</v>
      </c>
      <c r="T240" s="51">
        <f t="shared" si="51"/>
        <v>0</v>
      </c>
      <c r="U240" s="48">
        <f t="shared" si="52"/>
        <v>301.8</v>
      </c>
      <c r="V240" s="48">
        <f t="shared" si="53"/>
        <v>2894.26</v>
      </c>
      <c r="X240" s="70">
        <f t="shared" si="45"/>
        <v>1736.56</v>
      </c>
      <c r="Y240" s="72">
        <f t="shared" si="46"/>
        <v>1157.7</v>
      </c>
    </row>
    <row r="241" spans="1:25" ht="12" thickBot="1">
      <c r="A241" s="5" t="s">
        <v>456</v>
      </c>
      <c r="B241" s="99" t="s">
        <v>441</v>
      </c>
      <c r="C241" s="5" t="s">
        <v>444</v>
      </c>
      <c r="D241" s="100">
        <v>754.5</v>
      </c>
      <c r="E241" s="100">
        <v>33.19</v>
      </c>
      <c r="F241" s="12">
        <f t="shared" si="55"/>
        <v>25041.86</v>
      </c>
      <c r="G241" s="26">
        <f t="shared" si="54"/>
        <v>1.3362236022461104E-2</v>
      </c>
      <c r="H241" s="12">
        <v>32.19</v>
      </c>
      <c r="I241" s="26">
        <v>0.1875</v>
      </c>
      <c r="J241" s="27">
        <f t="shared" si="43"/>
        <v>6.0356249999999996</v>
      </c>
      <c r="K241" s="27">
        <f t="shared" si="44"/>
        <v>26.154374999999998</v>
      </c>
      <c r="N241" s="48">
        <f t="shared" si="47"/>
        <v>0</v>
      </c>
      <c r="O241" s="48">
        <f t="shared" si="48"/>
        <v>0</v>
      </c>
      <c r="P241" s="49">
        <v>0</v>
      </c>
      <c r="Q241" s="50">
        <f t="shared" si="49"/>
        <v>0</v>
      </c>
      <c r="R241" s="47"/>
      <c r="S241" s="51">
        <f t="shared" si="50"/>
        <v>0</v>
      </c>
      <c r="T241" s="51">
        <f t="shared" si="51"/>
        <v>0</v>
      </c>
      <c r="U241" s="48">
        <f t="shared" si="52"/>
        <v>754.5</v>
      </c>
      <c r="V241" s="48">
        <f t="shared" si="53"/>
        <v>25041.86</v>
      </c>
      <c r="X241" s="73">
        <f t="shared" si="45"/>
        <v>15025.12</v>
      </c>
      <c r="Y241" s="74">
        <f t="shared" si="46"/>
        <v>10016.74</v>
      </c>
    </row>
    <row r="242" spans="1:25" ht="12" thickBot="1">
      <c r="A242" s="13" t="s">
        <v>457</v>
      </c>
      <c r="B242" s="32" t="s">
        <v>442</v>
      </c>
      <c r="C242" s="13"/>
      <c r="D242" s="14"/>
      <c r="E242" s="20"/>
      <c r="F242" s="14">
        <f>F243+F244</f>
        <v>108438.57</v>
      </c>
      <c r="G242" s="37">
        <f t="shared" si="54"/>
        <v>5.7862385872222352E-2</v>
      </c>
      <c r="H242" s="14"/>
      <c r="I242" s="26">
        <v>0.1875</v>
      </c>
      <c r="J242" s="27">
        <f t="shared" si="43"/>
        <v>0</v>
      </c>
      <c r="K242" s="27">
        <f t="shared" si="44"/>
        <v>0</v>
      </c>
      <c r="N242" s="65"/>
      <c r="O242" s="65"/>
      <c r="P242" s="66"/>
      <c r="Q242" s="67"/>
      <c r="R242" s="47"/>
      <c r="S242" s="68"/>
      <c r="T242" s="68"/>
      <c r="U242" s="65"/>
      <c r="V242" s="65"/>
      <c r="X242" s="79">
        <f t="shared" si="45"/>
        <v>65063.14</v>
      </c>
      <c r="Y242" s="80">
        <f t="shared" si="46"/>
        <v>43375.43</v>
      </c>
    </row>
    <row r="243" spans="1:25">
      <c r="A243" s="5" t="s">
        <v>458</v>
      </c>
      <c r="B243" s="99" t="s">
        <v>443</v>
      </c>
      <c r="C243" s="5" t="s">
        <v>444</v>
      </c>
      <c r="D243" s="100">
        <v>137.12</v>
      </c>
      <c r="E243" s="100">
        <v>92.18</v>
      </c>
      <c r="F243" s="12">
        <f t="shared" si="55"/>
        <v>12639.72</v>
      </c>
      <c r="G243" s="26">
        <f t="shared" si="54"/>
        <v>6.7445038786185232E-3</v>
      </c>
      <c r="H243" s="12">
        <v>78.22</v>
      </c>
      <c r="I243" s="26">
        <v>0.1875</v>
      </c>
      <c r="J243" s="27">
        <f t="shared" si="43"/>
        <v>14.66625</v>
      </c>
      <c r="K243" s="27">
        <f t="shared" si="44"/>
        <v>63.553750000000001</v>
      </c>
      <c r="N243" s="48">
        <f t="shared" si="47"/>
        <v>0</v>
      </c>
      <c r="O243" s="48">
        <f t="shared" si="48"/>
        <v>0</v>
      </c>
      <c r="P243" s="49">
        <v>0</v>
      </c>
      <c r="Q243" s="50">
        <f t="shared" si="49"/>
        <v>0</v>
      </c>
      <c r="R243" s="47"/>
      <c r="S243" s="51">
        <f t="shared" si="50"/>
        <v>0</v>
      </c>
      <c r="T243" s="51">
        <f t="shared" si="51"/>
        <v>0</v>
      </c>
      <c r="U243" s="48">
        <f t="shared" si="52"/>
        <v>137.12</v>
      </c>
      <c r="V243" s="48">
        <f t="shared" si="53"/>
        <v>12639.72</v>
      </c>
      <c r="X243" s="77">
        <f t="shared" si="45"/>
        <v>7583.83</v>
      </c>
      <c r="Y243" s="78">
        <f t="shared" si="46"/>
        <v>5055.8900000000003</v>
      </c>
    </row>
    <row r="244" spans="1:25" ht="22.5">
      <c r="A244" s="5" t="s">
        <v>445</v>
      </c>
      <c r="B244" s="99" t="s">
        <v>446</v>
      </c>
      <c r="C244" s="5" t="s">
        <v>444</v>
      </c>
      <c r="D244" s="100">
        <v>617.38</v>
      </c>
      <c r="E244" s="100">
        <v>155.16999999999999</v>
      </c>
      <c r="F244" s="12">
        <f t="shared" si="55"/>
        <v>95798.85</v>
      </c>
      <c r="G244" s="26">
        <f t="shared" si="54"/>
        <v>5.1117881993603828E-2</v>
      </c>
      <c r="H244" s="12">
        <v>136.81</v>
      </c>
      <c r="I244" s="26">
        <v>0.1875</v>
      </c>
      <c r="J244" s="27">
        <f t="shared" si="43"/>
        <v>25.651875</v>
      </c>
      <c r="K244" s="27">
        <f t="shared" si="44"/>
        <v>111.158125</v>
      </c>
      <c r="N244" s="48">
        <f t="shared" si="47"/>
        <v>0</v>
      </c>
      <c r="O244" s="48">
        <f t="shared" si="48"/>
        <v>0</v>
      </c>
      <c r="P244" s="49">
        <v>0</v>
      </c>
      <c r="Q244" s="50">
        <f t="shared" si="49"/>
        <v>0</v>
      </c>
      <c r="R244" s="47"/>
      <c r="S244" s="51">
        <f t="shared" si="50"/>
        <v>0</v>
      </c>
      <c r="T244" s="51">
        <f t="shared" si="51"/>
        <v>0</v>
      </c>
      <c r="U244" s="48">
        <f t="shared" si="52"/>
        <v>617.38</v>
      </c>
      <c r="V244" s="48">
        <f t="shared" si="53"/>
        <v>95798.85</v>
      </c>
      <c r="X244" s="73">
        <f t="shared" si="45"/>
        <v>57479.31</v>
      </c>
      <c r="Y244" s="74">
        <f t="shared" si="46"/>
        <v>38319.54</v>
      </c>
    </row>
    <row r="245" spans="1:25" ht="12" thickBot="1">
      <c r="A245" s="13" t="s">
        <v>459</v>
      </c>
      <c r="B245" s="32" t="s">
        <v>447</v>
      </c>
      <c r="C245" s="13"/>
      <c r="D245" s="14"/>
      <c r="E245" s="20"/>
      <c r="F245" s="14">
        <f>F246+F247</f>
        <v>6069.42</v>
      </c>
      <c r="G245" s="37">
        <f t="shared" si="54"/>
        <v>3.2386181601305125E-3</v>
      </c>
      <c r="H245" s="14"/>
      <c r="I245" s="26">
        <v>0.1875</v>
      </c>
      <c r="J245" s="27">
        <f t="shared" si="43"/>
        <v>0</v>
      </c>
      <c r="K245" s="27">
        <f t="shared" si="44"/>
        <v>0</v>
      </c>
      <c r="N245" s="52"/>
      <c r="O245" s="52"/>
      <c r="P245" s="53"/>
      <c r="Q245" s="54"/>
      <c r="R245" s="47"/>
      <c r="S245" s="55"/>
      <c r="T245" s="55"/>
      <c r="U245" s="52"/>
      <c r="V245" s="52"/>
      <c r="X245" s="83">
        <f t="shared" si="45"/>
        <v>3641.65</v>
      </c>
      <c r="Y245" s="84">
        <f t="shared" si="46"/>
        <v>2427.77</v>
      </c>
    </row>
    <row r="246" spans="1:25">
      <c r="A246" s="5" t="s">
        <v>460</v>
      </c>
      <c r="B246" s="99" t="s">
        <v>448</v>
      </c>
      <c r="C246" s="5" t="s">
        <v>550</v>
      </c>
      <c r="D246" s="100">
        <v>26</v>
      </c>
      <c r="E246" s="100">
        <v>141.11000000000001</v>
      </c>
      <c r="F246" s="12">
        <f t="shared" si="55"/>
        <v>3668.86</v>
      </c>
      <c r="G246" s="26">
        <f t="shared" si="54"/>
        <v>1.9576889757137307E-3</v>
      </c>
      <c r="H246" s="12">
        <v>125.23</v>
      </c>
      <c r="I246" s="26">
        <v>0.1875</v>
      </c>
      <c r="J246" s="27">
        <f t="shared" si="43"/>
        <v>23.480625</v>
      </c>
      <c r="K246" s="27">
        <f t="shared" si="44"/>
        <v>101.749375</v>
      </c>
      <c r="N246" s="48">
        <f t="shared" si="47"/>
        <v>0</v>
      </c>
      <c r="O246" s="48">
        <f t="shared" si="48"/>
        <v>0</v>
      </c>
      <c r="P246" s="49">
        <v>0</v>
      </c>
      <c r="Q246" s="50">
        <f t="shared" si="49"/>
        <v>0</v>
      </c>
      <c r="R246" s="47"/>
      <c r="S246" s="51">
        <f t="shared" si="50"/>
        <v>0</v>
      </c>
      <c r="T246" s="51">
        <f t="shared" si="51"/>
        <v>0</v>
      </c>
      <c r="U246" s="48">
        <f t="shared" si="52"/>
        <v>26</v>
      </c>
      <c r="V246" s="48">
        <f t="shared" si="53"/>
        <v>3668.86</v>
      </c>
      <c r="X246" s="77">
        <f t="shared" si="45"/>
        <v>2201.3200000000002</v>
      </c>
      <c r="Y246" s="78">
        <f t="shared" si="46"/>
        <v>1467.54</v>
      </c>
    </row>
    <row r="247" spans="1:25" ht="12" thickBot="1">
      <c r="A247" s="5" t="s">
        <v>461</v>
      </c>
      <c r="B247" s="104" t="s">
        <v>449</v>
      </c>
      <c r="C247" s="5" t="s">
        <v>550</v>
      </c>
      <c r="D247" s="100">
        <v>14.8</v>
      </c>
      <c r="E247" s="100">
        <v>162.19999999999999</v>
      </c>
      <c r="F247" s="12">
        <f t="shared" si="55"/>
        <v>2400.56</v>
      </c>
      <c r="G247" s="26">
        <f t="shared" si="54"/>
        <v>1.2809291844167816E-3</v>
      </c>
      <c r="H247" s="12">
        <v>143.87</v>
      </c>
      <c r="I247" s="26">
        <v>0.1875</v>
      </c>
      <c r="J247" s="27">
        <f t="shared" si="43"/>
        <v>26.975625000000001</v>
      </c>
      <c r="K247" s="27">
        <f t="shared" si="44"/>
        <v>116.894375</v>
      </c>
      <c r="N247" s="48">
        <f t="shared" si="47"/>
        <v>0</v>
      </c>
      <c r="O247" s="48">
        <f t="shared" si="48"/>
        <v>0</v>
      </c>
      <c r="P247" s="49">
        <v>0</v>
      </c>
      <c r="Q247" s="50">
        <f t="shared" si="49"/>
        <v>0</v>
      </c>
      <c r="R247" s="47"/>
      <c r="S247" s="51">
        <f t="shared" si="50"/>
        <v>0</v>
      </c>
      <c r="T247" s="51">
        <f t="shared" si="51"/>
        <v>0</v>
      </c>
      <c r="U247" s="48">
        <f t="shared" si="52"/>
        <v>14.8</v>
      </c>
      <c r="V247" s="48">
        <f t="shared" si="53"/>
        <v>2400.56</v>
      </c>
      <c r="X247" s="73">
        <f t="shared" si="45"/>
        <v>1440.34</v>
      </c>
      <c r="Y247" s="74">
        <f t="shared" si="46"/>
        <v>960.22</v>
      </c>
    </row>
    <row r="248" spans="1:25" ht="12" thickBot="1">
      <c r="A248" s="13" t="s">
        <v>462</v>
      </c>
      <c r="B248" s="32" t="s">
        <v>450</v>
      </c>
      <c r="C248" s="13"/>
      <c r="D248" s="14"/>
      <c r="E248" s="20"/>
      <c r="F248" s="14">
        <f>F249</f>
        <v>7890.4</v>
      </c>
      <c r="G248" s="26">
        <f t="shared" si="54"/>
        <v>4.2102857819517831E-3</v>
      </c>
      <c r="H248" s="14"/>
      <c r="I248" s="26">
        <v>0.1875</v>
      </c>
      <c r="J248" s="27">
        <f t="shared" si="43"/>
        <v>0</v>
      </c>
      <c r="K248" s="27">
        <f t="shared" si="44"/>
        <v>0</v>
      </c>
      <c r="N248" s="52"/>
      <c r="O248" s="52"/>
      <c r="P248" s="53"/>
      <c r="Q248" s="54"/>
      <c r="R248" s="47"/>
      <c r="S248" s="55"/>
      <c r="T248" s="55"/>
      <c r="U248" s="52"/>
      <c r="V248" s="52"/>
      <c r="X248" s="79">
        <f t="shared" si="45"/>
        <v>4734.24</v>
      </c>
      <c r="Y248" s="80">
        <f t="shared" si="46"/>
        <v>3156.16</v>
      </c>
    </row>
    <row r="249" spans="1:25" ht="12" thickBot="1">
      <c r="A249" s="101" t="s">
        <v>463</v>
      </c>
      <c r="B249" s="102" t="s">
        <v>451</v>
      </c>
      <c r="C249" s="101" t="s">
        <v>550</v>
      </c>
      <c r="D249" s="103">
        <v>83.7</v>
      </c>
      <c r="E249" s="103">
        <v>94.27</v>
      </c>
      <c r="F249" s="16">
        <f t="shared" si="55"/>
        <v>7890.4</v>
      </c>
      <c r="G249" s="26">
        <f t="shared" si="54"/>
        <v>4.2102857819517831E-3</v>
      </c>
      <c r="H249" s="12">
        <v>88.75</v>
      </c>
      <c r="I249" s="26">
        <v>0.1875</v>
      </c>
      <c r="J249" s="27">
        <f t="shared" si="43"/>
        <v>16.640625</v>
      </c>
      <c r="K249" s="27">
        <f t="shared" si="44"/>
        <v>72.109375</v>
      </c>
      <c r="N249" s="48">
        <f t="shared" si="47"/>
        <v>0</v>
      </c>
      <c r="O249" s="48">
        <f t="shared" si="48"/>
        <v>0</v>
      </c>
      <c r="P249" s="49">
        <v>0</v>
      </c>
      <c r="Q249" s="50">
        <f t="shared" si="49"/>
        <v>0</v>
      </c>
      <c r="R249" s="47"/>
      <c r="S249" s="51">
        <f t="shared" si="50"/>
        <v>0</v>
      </c>
      <c r="T249" s="51">
        <f t="shared" si="51"/>
        <v>0</v>
      </c>
      <c r="U249" s="48">
        <f t="shared" si="52"/>
        <v>83.7</v>
      </c>
      <c r="V249" s="48">
        <f t="shared" si="53"/>
        <v>7890.4</v>
      </c>
      <c r="X249" s="75">
        <f t="shared" si="45"/>
        <v>4734.24</v>
      </c>
      <c r="Y249" s="76">
        <f t="shared" si="46"/>
        <v>3156.16</v>
      </c>
    </row>
    <row r="250" spans="1:25" ht="12" thickBot="1">
      <c r="A250" s="9" t="s">
        <v>464</v>
      </c>
      <c r="B250" s="30" t="s">
        <v>452</v>
      </c>
      <c r="C250" s="10"/>
      <c r="D250" s="17"/>
      <c r="E250" s="35"/>
      <c r="F250" s="18">
        <f>F251</f>
        <v>30803.91</v>
      </c>
      <c r="G250" s="39">
        <f t="shared" si="54"/>
        <v>1.6436842783828749E-2</v>
      </c>
      <c r="H250" s="38"/>
      <c r="I250" s="26">
        <v>0.1875</v>
      </c>
      <c r="J250" s="27">
        <f t="shared" si="43"/>
        <v>0</v>
      </c>
      <c r="K250" s="27">
        <f t="shared" si="44"/>
        <v>0</v>
      </c>
      <c r="N250" s="65"/>
      <c r="O250" s="65"/>
      <c r="P250" s="66"/>
      <c r="Q250" s="67"/>
      <c r="R250" s="47"/>
      <c r="S250" s="68"/>
      <c r="T250" s="68"/>
      <c r="U250" s="65"/>
      <c r="V250" s="65"/>
      <c r="X250" s="81">
        <f t="shared" si="45"/>
        <v>18482.349999999999</v>
      </c>
      <c r="Y250" s="82">
        <f t="shared" si="46"/>
        <v>12321.56</v>
      </c>
    </row>
    <row r="251" spans="1:25" ht="12" thickBot="1">
      <c r="A251" s="11" t="s">
        <v>477</v>
      </c>
      <c r="B251" s="31" t="s">
        <v>452</v>
      </c>
      <c r="C251" s="11"/>
      <c r="D251" s="19"/>
      <c r="E251" s="34"/>
      <c r="F251" s="19">
        <f>F252+F253</f>
        <v>30803.91</v>
      </c>
      <c r="G251" s="37">
        <f t="shared" si="54"/>
        <v>1.6436842783828749E-2</v>
      </c>
      <c r="H251" s="19"/>
      <c r="I251" s="26">
        <v>0.1875</v>
      </c>
      <c r="J251" s="27">
        <f t="shared" si="43"/>
        <v>0</v>
      </c>
      <c r="K251" s="27">
        <f t="shared" si="44"/>
        <v>0</v>
      </c>
      <c r="N251" s="52"/>
      <c r="O251" s="52"/>
      <c r="P251" s="53"/>
      <c r="Q251" s="54"/>
      <c r="R251" s="47"/>
      <c r="S251" s="55"/>
      <c r="T251" s="55"/>
      <c r="U251" s="52"/>
      <c r="V251" s="52"/>
      <c r="X251" s="83">
        <f t="shared" si="45"/>
        <v>18482.349999999999</v>
      </c>
      <c r="Y251" s="84">
        <f t="shared" si="46"/>
        <v>12321.56</v>
      </c>
    </row>
    <row r="252" spans="1:25">
      <c r="A252" s="5" t="s">
        <v>478</v>
      </c>
      <c r="B252" s="99" t="s">
        <v>465</v>
      </c>
      <c r="C252" s="5" t="s">
        <v>444</v>
      </c>
      <c r="D252" s="100">
        <v>208.96</v>
      </c>
      <c r="E252" s="100">
        <v>121.97</v>
      </c>
      <c r="F252" s="12">
        <f t="shared" si="55"/>
        <v>25486.85</v>
      </c>
      <c r="G252" s="26">
        <f t="shared" si="54"/>
        <v>1.3599680901061773E-2</v>
      </c>
      <c r="H252" s="12">
        <v>119.02</v>
      </c>
      <c r="I252" s="26">
        <v>0.1875</v>
      </c>
      <c r="J252" s="27">
        <f t="shared" si="43"/>
        <v>22.31625</v>
      </c>
      <c r="K252" s="27">
        <f t="shared" si="44"/>
        <v>96.703749999999999</v>
      </c>
      <c r="N252" s="48">
        <f t="shared" si="47"/>
        <v>0</v>
      </c>
      <c r="O252" s="48">
        <f t="shared" si="48"/>
        <v>0</v>
      </c>
      <c r="P252" s="49">
        <v>0</v>
      </c>
      <c r="Q252" s="50">
        <f t="shared" si="49"/>
        <v>0</v>
      </c>
      <c r="R252" s="47"/>
      <c r="S252" s="51">
        <f t="shared" si="50"/>
        <v>0</v>
      </c>
      <c r="T252" s="51">
        <f t="shared" si="51"/>
        <v>0</v>
      </c>
      <c r="U252" s="48">
        <f t="shared" si="52"/>
        <v>208.96</v>
      </c>
      <c r="V252" s="48">
        <f t="shared" si="53"/>
        <v>25486.85</v>
      </c>
      <c r="X252" s="77">
        <f t="shared" si="45"/>
        <v>15292.11</v>
      </c>
      <c r="Y252" s="78">
        <f t="shared" si="46"/>
        <v>10194.74</v>
      </c>
    </row>
    <row r="253" spans="1:25" ht="12" thickBot="1">
      <c r="A253" s="101" t="s">
        <v>479</v>
      </c>
      <c r="B253" s="102" t="s">
        <v>466</v>
      </c>
      <c r="C253" s="101" t="s">
        <v>444</v>
      </c>
      <c r="D253" s="103">
        <v>26.68</v>
      </c>
      <c r="E253" s="103">
        <v>199.29</v>
      </c>
      <c r="F253" s="16">
        <f t="shared" si="55"/>
        <v>5317.06</v>
      </c>
      <c r="G253" s="26">
        <f t="shared" si="54"/>
        <v>2.8371618827669766E-3</v>
      </c>
      <c r="H253" s="12">
        <v>163.33000000000001</v>
      </c>
      <c r="I253" s="26">
        <v>0.1875</v>
      </c>
      <c r="J253" s="27">
        <f t="shared" si="43"/>
        <v>30.624375000000001</v>
      </c>
      <c r="K253" s="27">
        <f t="shared" si="44"/>
        <v>132.705625</v>
      </c>
      <c r="N253" s="48">
        <f t="shared" si="47"/>
        <v>0</v>
      </c>
      <c r="O253" s="48">
        <f t="shared" si="48"/>
        <v>0</v>
      </c>
      <c r="P253" s="49">
        <v>0</v>
      </c>
      <c r="Q253" s="50">
        <f t="shared" si="49"/>
        <v>0</v>
      </c>
      <c r="R253" s="47"/>
      <c r="S253" s="51">
        <f t="shared" si="50"/>
        <v>0</v>
      </c>
      <c r="T253" s="51">
        <f t="shared" si="51"/>
        <v>0</v>
      </c>
      <c r="U253" s="48">
        <f t="shared" si="52"/>
        <v>26.68</v>
      </c>
      <c r="V253" s="48">
        <f t="shared" si="53"/>
        <v>5317.06</v>
      </c>
      <c r="X253" s="73">
        <f t="shared" si="45"/>
        <v>3190.24</v>
      </c>
      <c r="Y253" s="74">
        <f t="shared" si="46"/>
        <v>2126.8200000000002</v>
      </c>
    </row>
    <row r="254" spans="1:25" ht="12" thickBot="1">
      <c r="A254" s="9" t="s">
        <v>480</v>
      </c>
      <c r="B254" s="30" t="s">
        <v>467</v>
      </c>
      <c r="C254" s="10"/>
      <c r="D254" s="17"/>
      <c r="E254" s="35"/>
      <c r="F254" s="18">
        <f>F255+F258+F262</f>
        <v>90515.580000000016</v>
      </c>
      <c r="G254" s="39">
        <f t="shared" si="54"/>
        <v>4.8298750319263825E-2</v>
      </c>
      <c r="H254" s="38"/>
      <c r="I254" s="26">
        <v>0.1875</v>
      </c>
      <c r="J254" s="27">
        <f t="shared" si="43"/>
        <v>0</v>
      </c>
      <c r="K254" s="27">
        <f t="shared" si="44"/>
        <v>0</v>
      </c>
      <c r="N254" s="65"/>
      <c r="O254" s="65"/>
      <c r="P254" s="66"/>
      <c r="Q254" s="67"/>
      <c r="R254" s="47"/>
      <c r="S254" s="68"/>
      <c r="T254" s="68"/>
      <c r="U254" s="65"/>
      <c r="V254" s="65"/>
      <c r="X254" s="81">
        <f t="shared" si="45"/>
        <v>54309.35</v>
      </c>
      <c r="Y254" s="82">
        <f t="shared" si="46"/>
        <v>36206.230000000003</v>
      </c>
    </row>
    <row r="255" spans="1:25" ht="12" thickBot="1">
      <c r="A255" s="11" t="s">
        <v>481</v>
      </c>
      <c r="B255" s="31" t="s">
        <v>468</v>
      </c>
      <c r="C255" s="11"/>
      <c r="D255" s="19"/>
      <c r="E255" s="34"/>
      <c r="F255" s="19">
        <f>F256+F257</f>
        <v>57042.270000000004</v>
      </c>
      <c r="G255" s="37">
        <f t="shared" si="54"/>
        <v>3.0437526405664453E-2</v>
      </c>
      <c r="H255" s="19"/>
      <c r="I255" s="26">
        <v>0.1875</v>
      </c>
      <c r="J255" s="27">
        <f t="shared" si="43"/>
        <v>0</v>
      </c>
      <c r="K255" s="27">
        <f t="shared" si="44"/>
        <v>0</v>
      </c>
      <c r="N255" s="52"/>
      <c r="O255" s="52"/>
      <c r="P255" s="53"/>
      <c r="Q255" s="54"/>
      <c r="R255" s="47"/>
      <c r="S255" s="55"/>
      <c r="T255" s="55"/>
      <c r="U255" s="52"/>
      <c r="V255" s="52"/>
      <c r="X255" s="83">
        <f t="shared" si="45"/>
        <v>34225.360000000001</v>
      </c>
      <c r="Y255" s="84">
        <f t="shared" si="46"/>
        <v>22816.91</v>
      </c>
    </row>
    <row r="256" spans="1:25">
      <c r="A256" s="5" t="s">
        <v>431</v>
      </c>
      <c r="B256" s="99" t="s">
        <v>469</v>
      </c>
      <c r="C256" s="5" t="s">
        <v>444</v>
      </c>
      <c r="D256" s="100">
        <v>857.49</v>
      </c>
      <c r="E256" s="100">
        <v>33.51</v>
      </c>
      <c r="F256" s="12">
        <f t="shared" si="55"/>
        <v>28734.49</v>
      </c>
      <c r="G256" s="26">
        <f t="shared" si="54"/>
        <v>1.5332608574804283E-2</v>
      </c>
      <c r="H256" s="12">
        <v>29.36</v>
      </c>
      <c r="I256" s="26">
        <v>0.1875</v>
      </c>
      <c r="J256" s="27">
        <f t="shared" si="43"/>
        <v>5.5049999999999999</v>
      </c>
      <c r="K256" s="27">
        <f t="shared" si="44"/>
        <v>23.855</v>
      </c>
      <c r="N256" s="48">
        <f t="shared" si="47"/>
        <v>0</v>
      </c>
      <c r="O256" s="48">
        <f t="shared" si="48"/>
        <v>0</v>
      </c>
      <c r="P256" s="49">
        <v>0</v>
      </c>
      <c r="Q256" s="50">
        <f t="shared" si="49"/>
        <v>0</v>
      </c>
      <c r="R256" s="47"/>
      <c r="S256" s="51">
        <f t="shared" si="50"/>
        <v>0</v>
      </c>
      <c r="T256" s="51">
        <f t="shared" si="51"/>
        <v>0</v>
      </c>
      <c r="U256" s="48">
        <f t="shared" si="52"/>
        <v>857.49</v>
      </c>
      <c r="V256" s="48">
        <f t="shared" si="53"/>
        <v>28734.49</v>
      </c>
      <c r="X256" s="77">
        <f t="shared" si="45"/>
        <v>17240.689999999999</v>
      </c>
      <c r="Y256" s="78">
        <f t="shared" si="46"/>
        <v>11493.8</v>
      </c>
    </row>
    <row r="257" spans="1:25" ht="12" thickBot="1">
      <c r="A257" s="5" t="s">
        <v>482</v>
      </c>
      <c r="B257" s="99" t="s">
        <v>470</v>
      </c>
      <c r="C257" s="5" t="s">
        <v>444</v>
      </c>
      <c r="D257" s="100">
        <v>855.22</v>
      </c>
      <c r="E257" s="100">
        <v>33.1</v>
      </c>
      <c r="F257" s="12">
        <f t="shared" si="55"/>
        <v>28307.78</v>
      </c>
      <c r="G257" s="26">
        <f t="shared" si="54"/>
        <v>1.5104917830860166E-2</v>
      </c>
      <c r="H257" s="12">
        <v>30.93</v>
      </c>
      <c r="I257" s="26">
        <v>0.1875</v>
      </c>
      <c r="J257" s="27">
        <f t="shared" si="43"/>
        <v>5.7993749999999995</v>
      </c>
      <c r="K257" s="27">
        <f t="shared" si="44"/>
        <v>25.130625000000002</v>
      </c>
      <c r="N257" s="48">
        <f t="shared" si="47"/>
        <v>0</v>
      </c>
      <c r="O257" s="48">
        <f t="shared" si="48"/>
        <v>0</v>
      </c>
      <c r="P257" s="49">
        <v>0</v>
      </c>
      <c r="Q257" s="50">
        <f t="shared" si="49"/>
        <v>0</v>
      </c>
      <c r="R257" s="47"/>
      <c r="S257" s="51">
        <f t="shared" si="50"/>
        <v>0</v>
      </c>
      <c r="T257" s="51">
        <f t="shared" si="51"/>
        <v>0</v>
      </c>
      <c r="U257" s="48">
        <f t="shared" si="52"/>
        <v>855.22</v>
      </c>
      <c r="V257" s="48">
        <f t="shared" si="53"/>
        <v>28307.78</v>
      </c>
      <c r="X257" s="73">
        <f t="shared" si="45"/>
        <v>16984.669999999998</v>
      </c>
      <c r="Y257" s="74">
        <f t="shared" si="46"/>
        <v>11323.11</v>
      </c>
    </row>
    <row r="258" spans="1:25" ht="12" thickBot="1">
      <c r="A258" s="13" t="s">
        <v>483</v>
      </c>
      <c r="B258" s="32" t="s">
        <v>471</v>
      </c>
      <c r="C258" s="13"/>
      <c r="D258" s="14"/>
      <c r="E258" s="20"/>
      <c r="F258" s="14">
        <f>F259+F260+F261</f>
        <v>19608.27</v>
      </c>
      <c r="G258" s="37">
        <f t="shared" si="54"/>
        <v>1.0462894199238531E-2</v>
      </c>
      <c r="H258" s="14"/>
      <c r="I258" s="26">
        <v>0.1875</v>
      </c>
      <c r="J258" s="27">
        <f t="shared" si="43"/>
        <v>0</v>
      </c>
      <c r="K258" s="27">
        <f t="shared" si="44"/>
        <v>0</v>
      </c>
      <c r="N258" s="52"/>
      <c r="O258" s="52"/>
      <c r="P258" s="53"/>
      <c r="Q258" s="54"/>
      <c r="R258" s="47"/>
      <c r="S258" s="55"/>
      <c r="T258" s="55"/>
      <c r="U258" s="52"/>
      <c r="V258" s="52"/>
      <c r="X258" s="79">
        <f t="shared" si="45"/>
        <v>11764.96</v>
      </c>
      <c r="Y258" s="80">
        <f t="shared" si="46"/>
        <v>7843.31</v>
      </c>
    </row>
    <row r="259" spans="1:25">
      <c r="A259" s="5" t="s">
        <v>484</v>
      </c>
      <c r="B259" s="99" t="s">
        <v>472</v>
      </c>
      <c r="C259" s="5" t="s">
        <v>444</v>
      </c>
      <c r="D259" s="100">
        <v>182.73</v>
      </c>
      <c r="E259" s="100">
        <v>64.34</v>
      </c>
      <c r="F259" s="12">
        <f t="shared" si="55"/>
        <v>11756.85</v>
      </c>
      <c r="G259" s="26">
        <f t="shared" si="54"/>
        <v>6.2734079888902752E-3</v>
      </c>
      <c r="H259" s="12">
        <v>58.5</v>
      </c>
      <c r="I259" s="26">
        <v>0.1875</v>
      </c>
      <c r="J259" s="27">
        <f t="shared" si="43"/>
        <v>10.96875</v>
      </c>
      <c r="K259" s="27">
        <f t="shared" si="44"/>
        <v>47.53125</v>
      </c>
      <c r="N259" s="48">
        <f t="shared" si="47"/>
        <v>0</v>
      </c>
      <c r="O259" s="48">
        <f t="shared" si="48"/>
        <v>0</v>
      </c>
      <c r="P259" s="49">
        <v>0</v>
      </c>
      <c r="Q259" s="50">
        <f t="shared" si="49"/>
        <v>0</v>
      </c>
      <c r="R259" s="47"/>
      <c r="S259" s="51">
        <f t="shared" si="50"/>
        <v>0</v>
      </c>
      <c r="T259" s="51">
        <f t="shared" si="51"/>
        <v>0</v>
      </c>
      <c r="U259" s="48">
        <f t="shared" si="52"/>
        <v>182.73</v>
      </c>
      <c r="V259" s="48">
        <f t="shared" si="53"/>
        <v>11756.85</v>
      </c>
      <c r="X259" s="77">
        <f t="shared" si="45"/>
        <v>7054.11</v>
      </c>
      <c r="Y259" s="78">
        <f t="shared" si="46"/>
        <v>4702.74</v>
      </c>
    </row>
    <row r="260" spans="1:25">
      <c r="A260" s="5" t="s">
        <v>485</v>
      </c>
      <c r="B260" s="99" t="s">
        <v>473</v>
      </c>
      <c r="C260" s="5" t="s">
        <v>444</v>
      </c>
      <c r="D260" s="100">
        <v>218.79</v>
      </c>
      <c r="E260" s="100">
        <v>34.58</v>
      </c>
      <c r="F260" s="12">
        <f t="shared" si="55"/>
        <v>7565.76</v>
      </c>
      <c r="G260" s="26">
        <f t="shared" si="54"/>
        <v>4.0370591804800172E-3</v>
      </c>
      <c r="H260" s="12">
        <v>32.71</v>
      </c>
      <c r="I260" s="26">
        <v>0.1875</v>
      </c>
      <c r="J260" s="27">
        <f t="shared" si="43"/>
        <v>6.1331249999999997</v>
      </c>
      <c r="K260" s="27">
        <f t="shared" si="44"/>
        <v>26.576875000000001</v>
      </c>
      <c r="N260" s="48">
        <f t="shared" si="47"/>
        <v>0</v>
      </c>
      <c r="O260" s="48">
        <f t="shared" si="48"/>
        <v>0</v>
      </c>
      <c r="P260" s="49">
        <v>0</v>
      </c>
      <c r="Q260" s="50">
        <f t="shared" si="49"/>
        <v>0</v>
      </c>
      <c r="R260" s="47"/>
      <c r="S260" s="51">
        <f t="shared" si="50"/>
        <v>0</v>
      </c>
      <c r="T260" s="51">
        <f t="shared" si="51"/>
        <v>0</v>
      </c>
      <c r="U260" s="48">
        <f t="shared" si="52"/>
        <v>218.79</v>
      </c>
      <c r="V260" s="48">
        <f t="shared" si="53"/>
        <v>7565.76</v>
      </c>
      <c r="X260" s="70">
        <f t="shared" si="45"/>
        <v>4539.46</v>
      </c>
      <c r="Y260" s="72">
        <f t="shared" si="46"/>
        <v>3026.3</v>
      </c>
    </row>
    <row r="261" spans="1:25" ht="12" thickBot="1">
      <c r="A261" s="5" t="s">
        <v>486</v>
      </c>
      <c r="B261" s="99" t="s">
        <v>474</v>
      </c>
      <c r="C261" s="5" t="s">
        <v>550</v>
      </c>
      <c r="D261" s="100">
        <v>18</v>
      </c>
      <c r="E261" s="100">
        <v>15.87</v>
      </c>
      <c r="F261" s="12">
        <f t="shared" si="55"/>
        <v>285.66000000000003</v>
      </c>
      <c r="G261" s="26">
        <f t="shared" ref="G261:G295" si="56">F261/$F$295</f>
        <v>1.5242702986823818E-4</v>
      </c>
      <c r="H261" s="12">
        <v>14.66</v>
      </c>
      <c r="I261" s="26">
        <v>0.1875</v>
      </c>
      <c r="J261" s="27">
        <f t="shared" si="43"/>
        <v>2.7487500000000002</v>
      </c>
      <c r="K261" s="27">
        <f t="shared" si="44"/>
        <v>11.911249999999999</v>
      </c>
      <c r="N261" s="48">
        <f t="shared" si="47"/>
        <v>0</v>
      </c>
      <c r="O261" s="48">
        <f t="shared" si="48"/>
        <v>0</v>
      </c>
      <c r="P261" s="49">
        <v>0</v>
      </c>
      <c r="Q261" s="50">
        <f t="shared" si="49"/>
        <v>0</v>
      </c>
      <c r="R261" s="47"/>
      <c r="S261" s="51">
        <f t="shared" si="50"/>
        <v>0</v>
      </c>
      <c r="T261" s="51">
        <f t="shared" si="51"/>
        <v>0</v>
      </c>
      <c r="U261" s="48">
        <f t="shared" si="52"/>
        <v>18</v>
      </c>
      <c r="V261" s="48">
        <f t="shared" si="53"/>
        <v>285.66000000000003</v>
      </c>
      <c r="X261" s="73">
        <f t="shared" si="45"/>
        <v>171.4</v>
      </c>
      <c r="Y261" s="74">
        <f t="shared" si="46"/>
        <v>114.26</v>
      </c>
    </row>
    <row r="262" spans="1:25" ht="12" thickBot="1">
      <c r="A262" s="13" t="s">
        <v>487</v>
      </c>
      <c r="B262" s="32" t="s">
        <v>475</v>
      </c>
      <c r="C262" s="13"/>
      <c r="D262" s="14"/>
      <c r="E262" s="20"/>
      <c r="F262" s="14">
        <f>F263</f>
        <v>13865.04</v>
      </c>
      <c r="G262" s="37">
        <f t="shared" si="56"/>
        <v>7.3983297143608391E-3</v>
      </c>
      <c r="H262" s="14"/>
      <c r="I262" s="26">
        <v>0.1875</v>
      </c>
      <c r="J262" s="27">
        <f t="shared" si="43"/>
        <v>0</v>
      </c>
      <c r="K262" s="27">
        <f t="shared" si="44"/>
        <v>0</v>
      </c>
      <c r="N262" s="52"/>
      <c r="O262" s="52"/>
      <c r="P262" s="53"/>
      <c r="Q262" s="54"/>
      <c r="R262" s="47"/>
      <c r="S262" s="55"/>
      <c r="T262" s="55"/>
      <c r="U262" s="52"/>
      <c r="V262" s="52"/>
      <c r="X262" s="79">
        <f t="shared" si="45"/>
        <v>8319.02</v>
      </c>
      <c r="Y262" s="80">
        <f t="shared" si="46"/>
        <v>5546.02</v>
      </c>
    </row>
    <row r="263" spans="1:25" ht="12" thickBot="1">
      <c r="A263" s="101" t="s">
        <v>488</v>
      </c>
      <c r="B263" s="102" t="s">
        <v>476</v>
      </c>
      <c r="C263" s="101" t="s">
        <v>444</v>
      </c>
      <c r="D263" s="103">
        <v>488.72199999999998</v>
      </c>
      <c r="E263" s="103">
        <v>28.37</v>
      </c>
      <c r="F263" s="16">
        <f t="shared" si="55"/>
        <v>13865.04</v>
      </c>
      <c r="G263" s="26">
        <f t="shared" si="56"/>
        <v>7.3983297143608391E-3</v>
      </c>
      <c r="H263" s="12">
        <v>26.66</v>
      </c>
      <c r="I263" s="26">
        <v>0.1875</v>
      </c>
      <c r="J263" s="27">
        <f t="shared" ref="J263:J293" si="57">H263*I263</f>
        <v>4.9987500000000002</v>
      </c>
      <c r="K263" s="27">
        <f t="shared" ref="K263:K293" si="58">H263-J263</f>
        <v>21.661249999999999</v>
      </c>
      <c r="N263" s="48">
        <f t="shared" ref="N263:N293" si="59">ROUND(D263*P263,2)</f>
        <v>0</v>
      </c>
      <c r="O263" s="48">
        <f t="shared" ref="O263:O291" si="60">ROUND(F263*P263,2)</f>
        <v>0</v>
      </c>
      <c r="P263" s="49">
        <v>0</v>
      </c>
      <c r="Q263" s="50">
        <f t="shared" ref="Q263:Q293" si="61">P263</f>
        <v>0</v>
      </c>
      <c r="R263" s="47"/>
      <c r="S263" s="51">
        <f t="shared" ref="S263:S293" si="62">N263</f>
        <v>0</v>
      </c>
      <c r="T263" s="51">
        <f t="shared" ref="T263:T293" si="63">O263</f>
        <v>0</v>
      </c>
      <c r="U263" s="48">
        <f t="shared" ref="U263:U293" si="64">D263-S263</f>
        <v>488.72199999999998</v>
      </c>
      <c r="V263" s="48">
        <f t="shared" ref="V263:V293" si="65">F263-T263</f>
        <v>13865.04</v>
      </c>
      <c r="X263" s="75">
        <f t="shared" ref="X263:X298" si="66">ROUND(F263*$X$6,2)</f>
        <v>8319.02</v>
      </c>
      <c r="Y263" s="76">
        <f t="shared" ref="Y263:Y298" si="67">ROUND(F263*$Y$6,2)</f>
        <v>5546.02</v>
      </c>
    </row>
    <row r="264" spans="1:25" ht="12" thickBot="1">
      <c r="A264" s="9" t="s">
        <v>502</v>
      </c>
      <c r="B264" s="30" t="s">
        <v>489</v>
      </c>
      <c r="C264" s="10"/>
      <c r="D264" s="17"/>
      <c r="E264" s="35"/>
      <c r="F264" s="18">
        <f>F265+F269+F273+F275+F280+F287+F289+F292</f>
        <v>288929.55</v>
      </c>
      <c r="G264" s="39">
        <f t="shared" si="56"/>
        <v>0.15417164863007288</v>
      </c>
      <c r="H264" s="38"/>
      <c r="I264" s="26">
        <v>0.1875</v>
      </c>
      <c r="J264" s="27">
        <f t="shared" si="57"/>
        <v>0</v>
      </c>
      <c r="K264" s="27">
        <f t="shared" si="58"/>
        <v>0</v>
      </c>
      <c r="N264" s="65"/>
      <c r="O264" s="65"/>
      <c r="P264" s="66"/>
      <c r="Q264" s="67"/>
      <c r="R264" s="47"/>
      <c r="S264" s="68"/>
      <c r="T264" s="68"/>
      <c r="U264" s="65"/>
      <c r="V264" s="65"/>
      <c r="X264" s="79">
        <f t="shared" si="66"/>
        <v>173357.73</v>
      </c>
      <c r="Y264" s="80">
        <f t="shared" si="67"/>
        <v>115571.82</v>
      </c>
    </row>
    <row r="265" spans="1:25" ht="12" thickBot="1">
      <c r="A265" s="11" t="s">
        <v>503</v>
      </c>
      <c r="B265" s="31" t="s">
        <v>490</v>
      </c>
      <c r="C265" s="11"/>
      <c r="D265" s="19"/>
      <c r="E265" s="34"/>
      <c r="F265" s="19">
        <f>F266+F267+F268</f>
        <v>61645.06</v>
      </c>
      <c r="G265" s="37">
        <f t="shared" si="56"/>
        <v>3.2893556682242295E-2</v>
      </c>
      <c r="H265" s="19"/>
      <c r="I265" s="26">
        <v>0.1875</v>
      </c>
      <c r="J265" s="27">
        <f t="shared" si="57"/>
        <v>0</v>
      </c>
      <c r="K265" s="27">
        <f t="shared" si="58"/>
        <v>0</v>
      </c>
      <c r="N265" s="52"/>
      <c r="O265" s="52"/>
      <c r="P265" s="53"/>
      <c r="Q265" s="54"/>
      <c r="R265" s="47"/>
      <c r="S265" s="55"/>
      <c r="T265" s="55"/>
      <c r="U265" s="52"/>
      <c r="V265" s="52"/>
      <c r="X265" s="79">
        <f t="shared" si="66"/>
        <v>36987.040000000001</v>
      </c>
      <c r="Y265" s="80">
        <f t="shared" si="67"/>
        <v>24658.02</v>
      </c>
    </row>
    <row r="266" spans="1:25">
      <c r="A266" s="5" t="s">
        <v>504</v>
      </c>
      <c r="B266" s="99" t="s">
        <v>491</v>
      </c>
      <c r="C266" s="5" t="s">
        <v>550</v>
      </c>
      <c r="D266" s="100">
        <v>84.21</v>
      </c>
      <c r="E266" s="100">
        <v>667.79</v>
      </c>
      <c r="F266" s="12">
        <f t="shared" si="55"/>
        <v>56234.6</v>
      </c>
      <c r="G266" s="26">
        <f t="shared" si="56"/>
        <v>3.0006556934216992E-2</v>
      </c>
      <c r="H266" s="12">
        <v>615.86</v>
      </c>
      <c r="I266" s="26">
        <v>0.1875</v>
      </c>
      <c r="J266" s="27">
        <f t="shared" si="57"/>
        <v>115.47375</v>
      </c>
      <c r="K266" s="27">
        <f t="shared" si="58"/>
        <v>500.38625000000002</v>
      </c>
      <c r="N266" s="48">
        <f t="shared" si="59"/>
        <v>0</v>
      </c>
      <c r="O266" s="48">
        <f t="shared" si="60"/>
        <v>0</v>
      </c>
      <c r="P266" s="49">
        <v>0</v>
      </c>
      <c r="Q266" s="50">
        <f t="shared" si="61"/>
        <v>0</v>
      </c>
      <c r="R266" s="47"/>
      <c r="S266" s="51">
        <f t="shared" si="62"/>
        <v>0</v>
      </c>
      <c r="T266" s="51">
        <f t="shared" si="63"/>
        <v>0</v>
      </c>
      <c r="U266" s="48">
        <f t="shared" si="64"/>
        <v>84.21</v>
      </c>
      <c r="V266" s="48">
        <f t="shared" si="65"/>
        <v>56234.6</v>
      </c>
      <c r="X266" s="77">
        <f t="shared" si="66"/>
        <v>33740.76</v>
      </c>
      <c r="Y266" s="78">
        <f t="shared" si="67"/>
        <v>22493.84</v>
      </c>
    </row>
    <row r="267" spans="1:25">
      <c r="A267" s="5" t="s">
        <v>505</v>
      </c>
      <c r="B267" s="99" t="s">
        <v>492</v>
      </c>
      <c r="C267" s="5" t="s">
        <v>2</v>
      </c>
      <c r="D267" s="100">
        <v>1</v>
      </c>
      <c r="E267" s="100">
        <v>1042.55</v>
      </c>
      <c r="F267" s="12">
        <f t="shared" si="55"/>
        <v>1042.55</v>
      </c>
      <c r="G267" s="26">
        <f t="shared" si="56"/>
        <v>5.563004970564017E-4</v>
      </c>
      <c r="H267" s="12">
        <v>694.28</v>
      </c>
      <c r="I267" s="26">
        <v>0.1875</v>
      </c>
      <c r="J267" s="27">
        <f t="shared" si="57"/>
        <v>130.17750000000001</v>
      </c>
      <c r="K267" s="27">
        <f t="shared" si="58"/>
        <v>564.10249999999996</v>
      </c>
      <c r="N267" s="48">
        <f t="shared" si="59"/>
        <v>0</v>
      </c>
      <c r="O267" s="48">
        <f t="shared" si="60"/>
        <v>0</v>
      </c>
      <c r="P267" s="49">
        <v>0</v>
      </c>
      <c r="Q267" s="50">
        <f t="shared" si="61"/>
        <v>0</v>
      </c>
      <c r="R267" s="47"/>
      <c r="S267" s="51">
        <f t="shared" si="62"/>
        <v>0</v>
      </c>
      <c r="T267" s="51">
        <f t="shared" si="63"/>
        <v>0</v>
      </c>
      <c r="U267" s="48">
        <f t="shared" si="64"/>
        <v>1</v>
      </c>
      <c r="V267" s="48">
        <f t="shared" si="65"/>
        <v>1042.55</v>
      </c>
      <c r="X267" s="70">
        <f t="shared" si="66"/>
        <v>625.53</v>
      </c>
      <c r="Y267" s="72">
        <f t="shared" si="67"/>
        <v>417.02</v>
      </c>
    </row>
    <row r="268" spans="1:25" ht="12" thickBot="1">
      <c r="A268" s="5" t="s">
        <v>506</v>
      </c>
      <c r="B268" s="99" t="s">
        <v>493</v>
      </c>
      <c r="C268" s="5" t="s">
        <v>444</v>
      </c>
      <c r="D268" s="100">
        <v>4.75</v>
      </c>
      <c r="E268" s="100">
        <v>919.56</v>
      </c>
      <c r="F268" s="12">
        <f t="shared" si="55"/>
        <v>4367.91</v>
      </c>
      <c r="G268" s="26">
        <f t="shared" si="56"/>
        <v>2.3306992509689009E-3</v>
      </c>
      <c r="H268" s="12">
        <v>634.99</v>
      </c>
      <c r="I268" s="26">
        <v>0.1875</v>
      </c>
      <c r="J268" s="27">
        <f t="shared" si="57"/>
        <v>119.060625</v>
      </c>
      <c r="K268" s="27">
        <f t="shared" si="58"/>
        <v>515.92937500000005</v>
      </c>
      <c r="N268" s="48">
        <f t="shared" si="59"/>
        <v>0</v>
      </c>
      <c r="O268" s="48">
        <f t="shared" si="60"/>
        <v>0</v>
      </c>
      <c r="P268" s="49">
        <v>0</v>
      </c>
      <c r="Q268" s="50">
        <f t="shared" si="61"/>
        <v>0</v>
      </c>
      <c r="R268" s="47"/>
      <c r="S268" s="51">
        <f t="shared" si="62"/>
        <v>0</v>
      </c>
      <c r="T268" s="51">
        <f t="shared" si="63"/>
        <v>0</v>
      </c>
      <c r="U268" s="48">
        <f t="shared" si="64"/>
        <v>4.75</v>
      </c>
      <c r="V268" s="48">
        <f t="shared" si="65"/>
        <v>4367.91</v>
      </c>
      <c r="X268" s="73">
        <f t="shared" si="66"/>
        <v>2620.75</v>
      </c>
      <c r="Y268" s="74">
        <f t="shared" si="67"/>
        <v>1747.16</v>
      </c>
    </row>
    <row r="269" spans="1:25" ht="12" thickBot="1">
      <c r="A269" s="13" t="s">
        <v>507</v>
      </c>
      <c r="B269" s="32" t="s">
        <v>494</v>
      </c>
      <c r="C269" s="13"/>
      <c r="D269" s="14"/>
      <c r="E269" s="20"/>
      <c r="F269" s="14">
        <f>F270+F271+F272</f>
        <v>37963.25</v>
      </c>
      <c r="G269" s="37">
        <f t="shared" si="56"/>
        <v>2.0257037882956637E-2</v>
      </c>
      <c r="H269" s="14"/>
      <c r="I269" s="26">
        <v>0.1875</v>
      </c>
      <c r="J269" s="27">
        <f t="shared" si="57"/>
        <v>0</v>
      </c>
      <c r="K269" s="27">
        <f t="shared" si="58"/>
        <v>0</v>
      </c>
      <c r="N269" s="52"/>
      <c r="O269" s="52"/>
      <c r="P269" s="53"/>
      <c r="Q269" s="54"/>
      <c r="R269" s="47"/>
      <c r="S269" s="55"/>
      <c r="T269" s="55"/>
      <c r="U269" s="52"/>
      <c r="V269" s="52"/>
      <c r="X269" s="79">
        <f t="shared" si="66"/>
        <v>22777.95</v>
      </c>
      <c r="Y269" s="80">
        <f t="shared" si="67"/>
        <v>15185.3</v>
      </c>
    </row>
    <row r="270" spans="1:25">
      <c r="A270" s="5" t="s">
        <v>508</v>
      </c>
      <c r="B270" s="99" t="s">
        <v>495</v>
      </c>
      <c r="C270" s="5" t="s">
        <v>444</v>
      </c>
      <c r="D270" s="100">
        <v>325</v>
      </c>
      <c r="E270" s="100">
        <v>40.56</v>
      </c>
      <c r="F270" s="12">
        <f t="shared" si="55"/>
        <v>13182</v>
      </c>
      <c r="G270" s="26">
        <f t="shared" si="56"/>
        <v>7.0338623108699705E-3</v>
      </c>
      <c r="H270" s="12">
        <v>38.31</v>
      </c>
      <c r="I270" s="26">
        <v>0.1875</v>
      </c>
      <c r="J270" s="27">
        <f t="shared" si="57"/>
        <v>7.1831250000000004</v>
      </c>
      <c r="K270" s="27">
        <f t="shared" si="58"/>
        <v>31.126875000000002</v>
      </c>
      <c r="N270" s="48">
        <f t="shared" si="59"/>
        <v>0</v>
      </c>
      <c r="O270" s="48">
        <f t="shared" si="60"/>
        <v>0</v>
      </c>
      <c r="P270" s="49">
        <v>0</v>
      </c>
      <c r="Q270" s="50">
        <f t="shared" si="61"/>
        <v>0</v>
      </c>
      <c r="R270" s="47"/>
      <c r="S270" s="51">
        <f t="shared" si="62"/>
        <v>0</v>
      </c>
      <c r="T270" s="51">
        <f t="shared" si="63"/>
        <v>0</v>
      </c>
      <c r="U270" s="48">
        <f t="shared" si="64"/>
        <v>325</v>
      </c>
      <c r="V270" s="48">
        <f t="shared" si="65"/>
        <v>13182</v>
      </c>
      <c r="X270" s="77">
        <f t="shared" si="66"/>
        <v>7909.2</v>
      </c>
      <c r="Y270" s="78">
        <f t="shared" si="67"/>
        <v>5272.8</v>
      </c>
    </row>
    <row r="271" spans="1:25">
      <c r="A271" s="5" t="s">
        <v>509</v>
      </c>
      <c r="B271" s="99" t="s">
        <v>440</v>
      </c>
      <c r="C271" s="5" t="s">
        <v>444</v>
      </c>
      <c r="D271" s="100">
        <v>325</v>
      </c>
      <c r="E271" s="100">
        <v>9.59</v>
      </c>
      <c r="F271" s="12">
        <f t="shared" si="55"/>
        <v>3116.75</v>
      </c>
      <c r="G271" s="26">
        <f t="shared" si="56"/>
        <v>1.6630852949024411E-3</v>
      </c>
      <c r="H271" s="12">
        <v>8.5399999999999991</v>
      </c>
      <c r="I271" s="26">
        <v>0.1875</v>
      </c>
      <c r="J271" s="27">
        <f t="shared" si="57"/>
        <v>1.6012499999999998</v>
      </c>
      <c r="K271" s="27">
        <f t="shared" si="58"/>
        <v>6.9387499999999989</v>
      </c>
      <c r="N271" s="48">
        <f t="shared" si="59"/>
        <v>0</v>
      </c>
      <c r="O271" s="48">
        <f t="shared" si="60"/>
        <v>0</v>
      </c>
      <c r="P271" s="49">
        <v>0</v>
      </c>
      <c r="Q271" s="50">
        <f t="shared" si="61"/>
        <v>0</v>
      </c>
      <c r="R271" s="47"/>
      <c r="S271" s="51">
        <f t="shared" si="62"/>
        <v>0</v>
      </c>
      <c r="T271" s="51">
        <f t="shared" si="63"/>
        <v>0</v>
      </c>
      <c r="U271" s="48">
        <f t="shared" si="64"/>
        <v>325</v>
      </c>
      <c r="V271" s="48">
        <f t="shared" si="65"/>
        <v>3116.75</v>
      </c>
      <c r="X271" s="70">
        <f t="shared" si="66"/>
        <v>1870.05</v>
      </c>
      <c r="Y271" s="72">
        <f t="shared" si="67"/>
        <v>1246.7</v>
      </c>
    </row>
    <row r="272" spans="1:25" ht="12" thickBot="1">
      <c r="A272" s="5" t="s">
        <v>510</v>
      </c>
      <c r="B272" s="99" t="s">
        <v>496</v>
      </c>
      <c r="C272" s="5" t="s">
        <v>444</v>
      </c>
      <c r="D272" s="100">
        <v>325</v>
      </c>
      <c r="E272" s="100">
        <v>66.66</v>
      </c>
      <c r="F272" s="12">
        <f t="shared" si="55"/>
        <v>21664.5</v>
      </c>
      <c r="G272" s="26">
        <f t="shared" si="56"/>
        <v>1.1560090277184226E-2</v>
      </c>
      <c r="H272" s="12">
        <v>64.67</v>
      </c>
      <c r="I272" s="26">
        <v>0.1875</v>
      </c>
      <c r="J272" s="27">
        <f t="shared" si="57"/>
        <v>12.125624999999999</v>
      </c>
      <c r="K272" s="27">
        <f t="shared" si="58"/>
        <v>52.544375000000002</v>
      </c>
      <c r="N272" s="48">
        <f t="shared" si="59"/>
        <v>0</v>
      </c>
      <c r="O272" s="48">
        <f t="shared" si="60"/>
        <v>0</v>
      </c>
      <c r="P272" s="49">
        <v>0</v>
      </c>
      <c r="Q272" s="50">
        <f t="shared" si="61"/>
        <v>0</v>
      </c>
      <c r="R272" s="59"/>
      <c r="S272" s="51">
        <f t="shared" si="62"/>
        <v>0</v>
      </c>
      <c r="T272" s="51">
        <f t="shared" si="63"/>
        <v>0</v>
      </c>
      <c r="U272" s="48">
        <f t="shared" si="64"/>
        <v>325</v>
      </c>
      <c r="V272" s="48">
        <f t="shared" si="65"/>
        <v>21664.5</v>
      </c>
      <c r="X272" s="73">
        <f t="shared" si="66"/>
        <v>12998.7</v>
      </c>
      <c r="Y272" s="74">
        <f t="shared" si="67"/>
        <v>8665.7999999999993</v>
      </c>
    </row>
    <row r="273" spans="1:25" ht="12" thickBot="1">
      <c r="A273" s="13" t="s">
        <v>511</v>
      </c>
      <c r="B273" s="32" t="s">
        <v>497</v>
      </c>
      <c r="C273" s="13"/>
      <c r="D273" s="14"/>
      <c r="E273" s="20"/>
      <c r="F273" s="14">
        <f>F274</f>
        <v>34529.71</v>
      </c>
      <c r="G273" s="37">
        <f t="shared" si="56"/>
        <v>1.8424914715086473E-2</v>
      </c>
      <c r="H273" s="14"/>
      <c r="I273" s="26">
        <v>0.1875</v>
      </c>
      <c r="J273" s="27">
        <f t="shared" si="57"/>
        <v>0</v>
      </c>
      <c r="K273" s="27">
        <f t="shared" si="58"/>
        <v>0</v>
      </c>
      <c r="N273" s="52"/>
      <c r="O273" s="52"/>
      <c r="P273" s="53"/>
      <c r="Q273" s="54"/>
      <c r="R273" s="59"/>
      <c r="S273" s="55"/>
      <c r="T273" s="55"/>
      <c r="U273" s="52"/>
      <c r="V273" s="52"/>
      <c r="X273" s="79">
        <f t="shared" si="66"/>
        <v>20717.830000000002</v>
      </c>
      <c r="Y273" s="80">
        <f t="shared" si="67"/>
        <v>13811.88</v>
      </c>
    </row>
    <row r="274" spans="1:25" ht="12" thickBot="1">
      <c r="A274" s="5" t="s">
        <v>512</v>
      </c>
      <c r="B274" s="99" t="s">
        <v>498</v>
      </c>
      <c r="C274" s="5" t="s">
        <v>550</v>
      </c>
      <c r="D274" s="100">
        <v>2775.7</v>
      </c>
      <c r="E274" s="100">
        <v>12.44</v>
      </c>
      <c r="F274" s="12">
        <f t="shared" si="55"/>
        <v>34529.71</v>
      </c>
      <c r="G274" s="26">
        <f t="shared" si="56"/>
        <v>1.8424914715086473E-2</v>
      </c>
      <c r="H274" s="12">
        <v>12.4</v>
      </c>
      <c r="I274" s="26">
        <v>0.1875</v>
      </c>
      <c r="J274" s="27">
        <f t="shared" si="57"/>
        <v>2.3250000000000002</v>
      </c>
      <c r="K274" s="27">
        <f t="shared" si="58"/>
        <v>10.074999999999999</v>
      </c>
      <c r="N274" s="48">
        <f t="shared" si="59"/>
        <v>0</v>
      </c>
      <c r="O274" s="48">
        <f t="shared" si="60"/>
        <v>0</v>
      </c>
      <c r="P274" s="49">
        <v>0</v>
      </c>
      <c r="Q274" s="50">
        <f t="shared" si="61"/>
        <v>0</v>
      </c>
      <c r="R274" s="47"/>
      <c r="S274" s="51">
        <f t="shared" si="62"/>
        <v>0</v>
      </c>
      <c r="T274" s="51">
        <f t="shared" si="63"/>
        <v>0</v>
      </c>
      <c r="U274" s="48">
        <f t="shared" si="64"/>
        <v>2775.7</v>
      </c>
      <c r="V274" s="48">
        <f t="shared" si="65"/>
        <v>34529.71</v>
      </c>
      <c r="X274" s="75">
        <f t="shared" si="66"/>
        <v>20717.830000000002</v>
      </c>
      <c r="Y274" s="76">
        <f t="shared" si="67"/>
        <v>13811.88</v>
      </c>
    </row>
    <row r="275" spans="1:25" ht="12" thickBot="1">
      <c r="A275" s="13" t="s">
        <v>513</v>
      </c>
      <c r="B275" s="32" t="s">
        <v>499</v>
      </c>
      <c r="C275" s="13"/>
      <c r="D275" s="14"/>
      <c r="E275" s="20"/>
      <c r="F275" s="14">
        <f>F276+F277+F278+F279</f>
        <v>63635.369999999995</v>
      </c>
      <c r="G275" s="37">
        <f t="shared" si="56"/>
        <v>3.3955578112673759E-2</v>
      </c>
      <c r="H275" s="14"/>
      <c r="I275" s="26">
        <v>0.1875</v>
      </c>
      <c r="J275" s="27">
        <f t="shared" si="57"/>
        <v>0</v>
      </c>
      <c r="K275" s="27">
        <f t="shared" si="58"/>
        <v>0</v>
      </c>
      <c r="N275" s="52"/>
      <c r="O275" s="52"/>
      <c r="P275" s="53"/>
      <c r="Q275" s="54"/>
      <c r="R275" s="47"/>
      <c r="S275" s="55"/>
      <c r="T275" s="55"/>
      <c r="U275" s="52"/>
      <c r="V275" s="52"/>
      <c r="X275" s="79">
        <f t="shared" si="66"/>
        <v>38181.22</v>
      </c>
      <c r="Y275" s="80">
        <f t="shared" si="67"/>
        <v>25454.15</v>
      </c>
    </row>
    <row r="276" spans="1:25">
      <c r="A276" s="5" t="s">
        <v>528</v>
      </c>
      <c r="B276" s="99" t="s">
        <v>500</v>
      </c>
      <c r="C276" s="5" t="s">
        <v>550</v>
      </c>
      <c r="D276" s="100">
        <v>86</v>
      </c>
      <c r="E276" s="100">
        <v>181.84</v>
      </c>
      <c r="F276" s="12">
        <f t="shared" si="55"/>
        <v>15638.24</v>
      </c>
      <c r="G276" s="26">
        <f t="shared" si="56"/>
        <v>8.3445021198861481E-3</v>
      </c>
      <c r="H276" s="12">
        <v>157.11000000000001</v>
      </c>
      <c r="I276" s="26">
        <v>0.1875</v>
      </c>
      <c r="J276" s="27">
        <f t="shared" si="57"/>
        <v>29.458125000000003</v>
      </c>
      <c r="K276" s="27">
        <f t="shared" si="58"/>
        <v>127.65187500000002</v>
      </c>
      <c r="N276" s="48">
        <f t="shared" si="59"/>
        <v>0</v>
      </c>
      <c r="O276" s="48">
        <f t="shared" si="60"/>
        <v>0</v>
      </c>
      <c r="P276" s="49">
        <v>0</v>
      </c>
      <c r="Q276" s="50">
        <f t="shared" si="61"/>
        <v>0</v>
      </c>
      <c r="R276" s="47"/>
      <c r="S276" s="51">
        <f t="shared" si="62"/>
        <v>0</v>
      </c>
      <c r="T276" s="51">
        <f t="shared" si="63"/>
        <v>0</v>
      </c>
      <c r="U276" s="48">
        <f t="shared" si="64"/>
        <v>86</v>
      </c>
      <c r="V276" s="48">
        <f t="shared" si="65"/>
        <v>15638.24</v>
      </c>
      <c r="X276" s="77">
        <f t="shared" si="66"/>
        <v>9382.94</v>
      </c>
      <c r="Y276" s="78">
        <f t="shared" si="67"/>
        <v>6255.3</v>
      </c>
    </row>
    <row r="277" spans="1:25">
      <c r="A277" s="5" t="s">
        <v>529</v>
      </c>
      <c r="B277" s="99" t="s">
        <v>501</v>
      </c>
      <c r="C277" s="5" t="s">
        <v>550</v>
      </c>
      <c r="D277" s="100">
        <v>43</v>
      </c>
      <c r="E277" s="100">
        <v>111.25</v>
      </c>
      <c r="F277" s="12">
        <f t="shared" si="55"/>
        <v>4783.75</v>
      </c>
      <c r="G277" s="26">
        <f t="shared" si="56"/>
        <v>2.5525898065258852E-3</v>
      </c>
      <c r="H277" s="12">
        <v>88.32</v>
      </c>
      <c r="I277" s="26">
        <v>0.1875</v>
      </c>
      <c r="J277" s="27">
        <f t="shared" si="57"/>
        <v>16.559999999999999</v>
      </c>
      <c r="K277" s="27">
        <f t="shared" si="58"/>
        <v>71.759999999999991</v>
      </c>
      <c r="N277" s="48">
        <f t="shared" si="59"/>
        <v>0</v>
      </c>
      <c r="O277" s="48">
        <f t="shared" si="60"/>
        <v>0</v>
      </c>
      <c r="P277" s="49">
        <v>0</v>
      </c>
      <c r="Q277" s="50">
        <f t="shared" si="61"/>
        <v>0</v>
      </c>
      <c r="R277" s="47"/>
      <c r="S277" s="51">
        <f t="shared" si="62"/>
        <v>0</v>
      </c>
      <c r="T277" s="51">
        <f t="shared" si="63"/>
        <v>0</v>
      </c>
      <c r="U277" s="48">
        <f t="shared" si="64"/>
        <v>43</v>
      </c>
      <c r="V277" s="48">
        <f t="shared" si="65"/>
        <v>4783.75</v>
      </c>
      <c r="X277" s="70">
        <f t="shared" si="66"/>
        <v>2870.25</v>
      </c>
      <c r="Y277" s="72">
        <f t="shared" si="67"/>
        <v>1913.5</v>
      </c>
    </row>
    <row r="278" spans="1:25">
      <c r="A278" s="5" t="s">
        <v>530</v>
      </c>
      <c r="B278" s="99" t="s">
        <v>514</v>
      </c>
      <c r="C278" s="5" t="s">
        <v>2</v>
      </c>
      <c r="D278" s="100">
        <v>4</v>
      </c>
      <c r="E278" s="100">
        <v>1110.72</v>
      </c>
      <c r="F278" s="12">
        <f>ROUND(D278*E278,2)</f>
        <v>4442.88</v>
      </c>
      <c r="G278" s="26">
        <f t="shared" si="56"/>
        <v>2.370702942172506E-3</v>
      </c>
      <c r="H278" s="12">
        <v>901.04</v>
      </c>
      <c r="I278" s="26">
        <v>0.1875</v>
      </c>
      <c r="J278" s="27">
        <f t="shared" si="57"/>
        <v>168.94499999999999</v>
      </c>
      <c r="K278" s="27">
        <f t="shared" si="58"/>
        <v>732.09500000000003</v>
      </c>
      <c r="N278" s="48">
        <f t="shared" si="59"/>
        <v>0</v>
      </c>
      <c r="O278" s="48">
        <f t="shared" si="60"/>
        <v>0</v>
      </c>
      <c r="P278" s="49">
        <v>0</v>
      </c>
      <c r="Q278" s="50">
        <f t="shared" si="61"/>
        <v>0</v>
      </c>
      <c r="R278" s="47"/>
      <c r="S278" s="51">
        <f t="shared" si="62"/>
        <v>0</v>
      </c>
      <c r="T278" s="51">
        <f t="shared" si="63"/>
        <v>0</v>
      </c>
      <c r="U278" s="48">
        <f t="shared" si="64"/>
        <v>4</v>
      </c>
      <c r="V278" s="48">
        <f t="shared" si="65"/>
        <v>4442.88</v>
      </c>
      <c r="X278" s="70">
        <f t="shared" si="66"/>
        <v>2665.73</v>
      </c>
      <c r="Y278" s="72">
        <f t="shared" si="67"/>
        <v>1777.15</v>
      </c>
    </row>
    <row r="279" spans="1:25" ht="12" thickBot="1">
      <c r="A279" s="5" t="s">
        <v>531</v>
      </c>
      <c r="B279" s="99" t="s">
        <v>515</v>
      </c>
      <c r="C279" s="5" t="s">
        <v>550</v>
      </c>
      <c r="D279" s="100">
        <v>10</v>
      </c>
      <c r="E279" s="100">
        <v>3877.05</v>
      </c>
      <c r="F279" s="12">
        <f>ROUND(D279*E279,2)</f>
        <v>38770.5</v>
      </c>
      <c r="G279" s="26">
        <f t="shared" si="56"/>
        <v>2.0687783244089226E-2</v>
      </c>
      <c r="H279" s="12">
        <v>3237.78</v>
      </c>
      <c r="I279" s="26">
        <v>0.1875</v>
      </c>
      <c r="J279" s="27">
        <f t="shared" si="57"/>
        <v>607.08375000000001</v>
      </c>
      <c r="K279" s="27">
        <f t="shared" si="58"/>
        <v>2630.69625</v>
      </c>
      <c r="N279" s="48">
        <f t="shared" si="59"/>
        <v>0</v>
      </c>
      <c r="O279" s="48">
        <f t="shared" si="60"/>
        <v>0</v>
      </c>
      <c r="P279" s="49">
        <v>0</v>
      </c>
      <c r="Q279" s="50">
        <f t="shared" si="61"/>
        <v>0</v>
      </c>
      <c r="R279" s="47"/>
      <c r="S279" s="51">
        <f t="shared" si="62"/>
        <v>0</v>
      </c>
      <c r="T279" s="51">
        <f t="shared" si="63"/>
        <v>0</v>
      </c>
      <c r="U279" s="48">
        <f t="shared" si="64"/>
        <v>10</v>
      </c>
      <c r="V279" s="48">
        <f t="shared" si="65"/>
        <v>38770.5</v>
      </c>
      <c r="X279" s="73">
        <f t="shared" si="66"/>
        <v>23262.3</v>
      </c>
      <c r="Y279" s="74">
        <f t="shared" si="67"/>
        <v>15508.2</v>
      </c>
    </row>
    <row r="280" spans="1:25" ht="12" thickBot="1">
      <c r="A280" s="13" t="s">
        <v>532</v>
      </c>
      <c r="B280" s="32" t="s">
        <v>516</v>
      </c>
      <c r="C280" s="13"/>
      <c r="D280" s="14"/>
      <c r="E280" s="20"/>
      <c r="F280" s="14">
        <f>F281+F282+F283+F284+F285+F286</f>
        <v>8110.01</v>
      </c>
      <c r="G280" s="37">
        <f t="shared" si="56"/>
        <v>4.3274687968273837E-3</v>
      </c>
      <c r="H280" s="14"/>
      <c r="I280" s="26">
        <v>0.1875</v>
      </c>
      <c r="J280" s="27">
        <f t="shared" si="57"/>
        <v>0</v>
      </c>
      <c r="K280" s="27">
        <f t="shared" si="58"/>
        <v>0</v>
      </c>
      <c r="N280" s="52"/>
      <c r="O280" s="52"/>
      <c r="P280" s="53"/>
      <c r="Q280" s="54"/>
      <c r="R280" s="47"/>
      <c r="S280" s="55"/>
      <c r="T280" s="55"/>
      <c r="U280" s="52"/>
      <c r="V280" s="52"/>
      <c r="X280" s="79">
        <f t="shared" si="66"/>
        <v>4866.01</v>
      </c>
      <c r="Y280" s="80">
        <f t="shared" si="67"/>
        <v>3244</v>
      </c>
    </row>
    <row r="281" spans="1:25">
      <c r="A281" s="5" t="s">
        <v>533</v>
      </c>
      <c r="B281" s="99" t="s">
        <v>517</v>
      </c>
      <c r="C281" s="5" t="s">
        <v>2</v>
      </c>
      <c r="D281" s="100">
        <v>1</v>
      </c>
      <c r="E281" s="100">
        <v>6712.89</v>
      </c>
      <c r="F281" s="12">
        <f t="shared" ref="F281:F294" si="68">ROUND(D281*E281,2)</f>
        <v>6712.89</v>
      </c>
      <c r="G281" s="26">
        <f t="shared" si="56"/>
        <v>3.5819711703850643E-3</v>
      </c>
      <c r="H281" s="12">
        <v>5007.4799999999996</v>
      </c>
      <c r="I281" s="26">
        <v>0.1875</v>
      </c>
      <c r="J281" s="27">
        <f t="shared" si="57"/>
        <v>938.90249999999992</v>
      </c>
      <c r="K281" s="27">
        <f t="shared" si="58"/>
        <v>4068.5774999999994</v>
      </c>
      <c r="N281" s="48">
        <f t="shared" si="59"/>
        <v>0</v>
      </c>
      <c r="O281" s="48">
        <f t="shared" si="60"/>
        <v>0</v>
      </c>
      <c r="P281" s="49">
        <v>0</v>
      </c>
      <c r="Q281" s="50">
        <f t="shared" si="61"/>
        <v>0</v>
      </c>
      <c r="R281" s="47"/>
      <c r="S281" s="51">
        <f t="shared" si="62"/>
        <v>0</v>
      </c>
      <c r="T281" s="51">
        <f t="shared" si="63"/>
        <v>0</v>
      </c>
      <c r="U281" s="48">
        <f t="shared" si="64"/>
        <v>1</v>
      </c>
      <c r="V281" s="48">
        <f t="shared" si="65"/>
        <v>6712.89</v>
      </c>
      <c r="X281" s="77">
        <f t="shared" si="66"/>
        <v>4027.73</v>
      </c>
      <c r="Y281" s="78">
        <f t="shared" si="67"/>
        <v>2685.16</v>
      </c>
    </row>
    <row r="282" spans="1:25">
      <c r="A282" s="5" t="s">
        <v>534</v>
      </c>
      <c r="B282" s="99" t="s">
        <v>518</v>
      </c>
      <c r="C282" s="5" t="s">
        <v>444</v>
      </c>
      <c r="D282" s="100">
        <v>256.5</v>
      </c>
      <c r="E282" s="100">
        <v>3.83</v>
      </c>
      <c r="F282" s="12">
        <f t="shared" si="68"/>
        <v>982.4</v>
      </c>
      <c r="G282" s="26">
        <f t="shared" si="56"/>
        <v>5.2420469839164455E-4</v>
      </c>
      <c r="H282" s="12">
        <v>3.87</v>
      </c>
      <c r="I282" s="26">
        <v>0.1875</v>
      </c>
      <c r="J282" s="27">
        <f t="shared" si="57"/>
        <v>0.72562499999999996</v>
      </c>
      <c r="K282" s="27">
        <f t="shared" si="58"/>
        <v>3.1443750000000001</v>
      </c>
      <c r="N282" s="48">
        <f t="shared" si="59"/>
        <v>0</v>
      </c>
      <c r="O282" s="48">
        <f t="shared" si="60"/>
        <v>0</v>
      </c>
      <c r="P282" s="49">
        <v>0</v>
      </c>
      <c r="Q282" s="50">
        <f t="shared" si="61"/>
        <v>0</v>
      </c>
      <c r="R282" s="47"/>
      <c r="S282" s="51">
        <f t="shared" si="62"/>
        <v>0</v>
      </c>
      <c r="T282" s="51">
        <f t="shared" si="63"/>
        <v>0</v>
      </c>
      <c r="U282" s="48">
        <f t="shared" si="64"/>
        <v>256.5</v>
      </c>
      <c r="V282" s="48">
        <f t="shared" si="65"/>
        <v>982.4</v>
      </c>
      <c r="X282" s="70">
        <f t="shared" si="66"/>
        <v>589.44000000000005</v>
      </c>
      <c r="Y282" s="72">
        <f t="shared" si="67"/>
        <v>392.96</v>
      </c>
    </row>
    <row r="283" spans="1:25">
      <c r="A283" s="5" t="s">
        <v>535</v>
      </c>
      <c r="B283" s="99" t="s">
        <v>519</v>
      </c>
      <c r="C283" s="5" t="s">
        <v>2</v>
      </c>
      <c r="D283" s="100">
        <v>2</v>
      </c>
      <c r="E283" s="100">
        <v>23.05</v>
      </c>
      <c r="F283" s="12">
        <f t="shared" si="68"/>
        <v>46.1</v>
      </c>
      <c r="G283" s="26">
        <f t="shared" si="56"/>
        <v>2.4598775036497166E-5</v>
      </c>
      <c r="H283" s="12">
        <v>22.73</v>
      </c>
      <c r="I283" s="26">
        <v>0.1875</v>
      </c>
      <c r="J283" s="27">
        <f t="shared" si="57"/>
        <v>4.2618749999999999</v>
      </c>
      <c r="K283" s="27">
        <f t="shared" si="58"/>
        <v>18.468125000000001</v>
      </c>
      <c r="N283" s="48">
        <f t="shared" si="59"/>
        <v>0</v>
      </c>
      <c r="O283" s="48">
        <f t="shared" si="60"/>
        <v>0</v>
      </c>
      <c r="P283" s="49">
        <v>0</v>
      </c>
      <c r="Q283" s="50">
        <f t="shared" si="61"/>
        <v>0</v>
      </c>
      <c r="R283" s="47"/>
      <c r="S283" s="51">
        <f t="shared" si="62"/>
        <v>0</v>
      </c>
      <c r="T283" s="51">
        <f t="shared" si="63"/>
        <v>0</v>
      </c>
      <c r="U283" s="48">
        <f t="shared" si="64"/>
        <v>2</v>
      </c>
      <c r="V283" s="48">
        <f t="shared" si="65"/>
        <v>46.1</v>
      </c>
      <c r="X283" s="70">
        <f t="shared" si="66"/>
        <v>27.66</v>
      </c>
      <c r="Y283" s="72">
        <f t="shared" si="67"/>
        <v>18.440000000000001</v>
      </c>
    </row>
    <row r="284" spans="1:25">
      <c r="A284" s="5" t="s">
        <v>536</v>
      </c>
      <c r="B284" s="99" t="s">
        <v>520</v>
      </c>
      <c r="C284" s="5" t="s">
        <v>2</v>
      </c>
      <c r="D284" s="100">
        <v>5</v>
      </c>
      <c r="E284" s="100">
        <v>46.1</v>
      </c>
      <c r="F284" s="12">
        <f t="shared" si="68"/>
        <v>230.5</v>
      </c>
      <c r="G284" s="26">
        <f t="shared" si="56"/>
        <v>1.2299387518248581E-4</v>
      </c>
      <c r="H284" s="12">
        <v>45.47</v>
      </c>
      <c r="I284" s="26">
        <v>0.1875</v>
      </c>
      <c r="J284" s="27">
        <f t="shared" si="57"/>
        <v>8.5256249999999998</v>
      </c>
      <c r="K284" s="27">
        <f t="shared" si="58"/>
        <v>36.944375000000001</v>
      </c>
      <c r="N284" s="48">
        <f t="shared" si="59"/>
        <v>0</v>
      </c>
      <c r="O284" s="48">
        <f t="shared" si="60"/>
        <v>0</v>
      </c>
      <c r="P284" s="49">
        <v>0</v>
      </c>
      <c r="Q284" s="50">
        <f t="shared" si="61"/>
        <v>0</v>
      </c>
      <c r="R284" s="47"/>
      <c r="S284" s="51">
        <f t="shared" si="62"/>
        <v>0</v>
      </c>
      <c r="T284" s="51">
        <f t="shared" si="63"/>
        <v>0</v>
      </c>
      <c r="U284" s="48">
        <f t="shared" si="64"/>
        <v>5</v>
      </c>
      <c r="V284" s="48">
        <f t="shared" si="65"/>
        <v>230.5</v>
      </c>
      <c r="X284" s="70">
        <f t="shared" si="66"/>
        <v>138.30000000000001</v>
      </c>
      <c r="Y284" s="72">
        <f t="shared" si="67"/>
        <v>92.2</v>
      </c>
    </row>
    <row r="285" spans="1:25">
      <c r="A285" s="5" t="s">
        <v>537</v>
      </c>
      <c r="B285" s="99" t="s">
        <v>521</v>
      </c>
      <c r="C285" s="5" t="s">
        <v>2</v>
      </c>
      <c r="D285" s="100">
        <v>10</v>
      </c>
      <c r="E285" s="100">
        <v>11.52</v>
      </c>
      <c r="F285" s="12">
        <f t="shared" si="68"/>
        <v>115.2</v>
      </c>
      <c r="G285" s="26">
        <f t="shared" si="56"/>
        <v>6.1470257791854086E-5</v>
      </c>
      <c r="H285" s="12">
        <v>11.36</v>
      </c>
      <c r="I285" s="26">
        <v>0.1875</v>
      </c>
      <c r="J285" s="27">
        <f t="shared" si="57"/>
        <v>2.13</v>
      </c>
      <c r="K285" s="27">
        <f t="shared" si="58"/>
        <v>9.23</v>
      </c>
      <c r="N285" s="48">
        <f t="shared" si="59"/>
        <v>0</v>
      </c>
      <c r="O285" s="48">
        <f t="shared" si="60"/>
        <v>0</v>
      </c>
      <c r="P285" s="49">
        <v>0</v>
      </c>
      <c r="Q285" s="50">
        <f t="shared" si="61"/>
        <v>0</v>
      </c>
      <c r="R285" s="47"/>
      <c r="S285" s="51">
        <f t="shared" si="62"/>
        <v>0</v>
      </c>
      <c r="T285" s="51">
        <f t="shared" si="63"/>
        <v>0</v>
      </c>
      <c r="U285" s="48">
        <f t="shared" si="64"/>
        <v>10</v>
      </c>
      <c r="V285" s="48">
        <f t="shared" si="65"/>
        <v>115.2</v>
      </c>
      <c r="X285" s="70">
        <f t="shared" si="66"/>
        <v>69.12</v>
      </c>
      <c r="Y285" s="72">
        <f t="shared" si="67"/>
        <v>46.08</v>
      </c>
    </row>
    <row r="286" spans="1:25" ht="12" thickBot="1">
      <c r="A286" s="5" t="s">
        <v>538</v>
      </c>
      <c r="B286" s="99" t="s">
        <v>522</v>
      </c>
      <c r="C286" s="5" t="s">
        <v>2</v>
      </c>
      <c r="D286" s="100">
        <v>1</v>
      </c>
      <c r="E286" s="100">
        <v>22.92</v>
      </c>
      <c r="F286" s="12">
        <f t="shared" si="68"/>
        <v>22.92</v>
      </c>
      <c r="G286" s="26">
        <f t="shared" si="56"/>
        <v>1.2230020039837636E-5</v>
      </c>
      <c r="H286" s="12">
        <v>23.21</v>
      </c>
      <c r="I286" s="26">
        <v>0.1875</v>
      </c>
      <c r="J286" s="27">
        <f t="shared" si="57"/>
        <v>4.3518749999999997</v>
      </c>
      <c r="K286" s="27">
        <f t="shared" si="58"/>
        <v>18.858125000000001</v>
      </c>
      <c r="N286" s="48">
        <f t="shared" si="59"/>
        <v>0</v>
      </c>
      <c r="O286" s="48">
        <f t="shared" si="60"/>
        <v>0</v>
      </c>
      <c r="P286" s="49">
        <v>0</v>
      </c>
      <c r="Q286" s="50">
        <f t="shared" si="61"/>
        <v>0</v>
      </c>
      <c r="R286" s="47"/>
      <c r="S286" s="51">
        <f t="shared" si="62"/>
        <v>0</v>
      </c>
      <c r="T286" s="51">
        <f t="shared" si="63"/>
        <v>0</v>
      </c>
      <c r="U286" s="48">
        <f t="shared" si="64"/>
        <v>1</v>
      </c>
      <c r="V286" s="48">
        <f t="shared" si="65"/>
        <v>22.92</v>
      </c>
      <c r="X286" s="73">
        <f t="shared" si="66"/>
        <v>13.75</v>
      </c>
      <c r="Y286" s="74">
        <f t="shared" si="67"/>
        <v>9.17</v>
      </c>
    </row>
    <row r="287" spans="1:25" ht="12" thickBot="1">
      <c r="A287" s="13" t="s">
        <v>539</v>
      </c>
      <c r="B287" s="32" t="s">
        <v>523</v>
      </c>
      <c r="C287" s="13"/>
      <c r="D287" s="14"/>
      <c r="E287" s="20"/>
      <c r="F287" s="14">
        <f>F288</f>
        <v>11742.85</v>
      </c>
      <c r="G287" s="37">
        <f t="shared" si="56"/>
        <v>6.2659376450614045E-3</v>
      </c>
      <c r="H287" s="14"/>
      <c r="I287" s="26">
        <v>0.1875</v>
      </c>
      <c r="J287" s="27">
        <f t="shared" si="57"/>
        <v>0</v>
      </c>
      <c r="K287" s="27">
        <f t="shared" si="58"/>
        <v>0</v>
      </c>
      <c r="N287" s="52"/>
      <c r="O287" s="52"/>
      <c r="P287" s="53"/>
      <c r="Q287" s="54"/>
      <c r="R287" s="47"/>
      <c r="S287" s="55"/>
      <c r="T287" s="55"/>
      <c r="U287" s="52"/>
      <c r="V287" s="52"/>
      <c r="X287" s="79">
        <f t="shared" si="66"/>
        <v>7045.71</v>
      </c>
      <c r="Y287" s="80">
        <f t="shared" si="67"/>
        <v>4697.1400000000003</v>
      </c>
    </row>
    <row r="288" spans="1:25" ht="12" thickBot="1">
      <c r="A288" s="5" t="s">
        <v>540</v>
      </c>
      <c r="B288" s="99" t="s">
        <v>524</v>
      </c>
      <c r="C288" s="5" t="s">
        <v>444</v>
      </c>
      <c r="D288" s="100">
        <v>813.78</v>
      </c>
      <c r="E288" s="100">
        <v>14.43</v>
      </c>
      <c r="F288" s="12">
        <f t="shared" si="68"/>
        <v>11742.85</v>
      </c>
      <c r="G288" s="26">
        <f t="shared" si="56"/>
        <v>6.2659376450614045E-3</v>
      </c>
      <c r="H288" s="12">
        <v>14.26</v>
      </c>
      <c r="I288" s="26">
        <v>0.1875</v>
      </c>
      <c r="J288" s="27">
        <f t="shared" si="57"/>
        <v>2.6737500000000001</v>
      </c>
      <c r="K288" s="27">
        <f t="shared" si="58"/>
        <v>11.58625</v>
      </c>
      <c r="N288" s="48">
        <f t="shared" si="59"/>
        <v>0</v>
      </c>
      <c r="O288" s="48">
        <f t="shared" si="60"/>
        <v>0</v>
      </c>
      <c r="P288" s="49">
        <v>0</v>
      </c>
      <c r="Q288" s="50">
        <f t="shared" si="61"/>
        <v>0</v>
      </c>
      <c r="R288" s="47"/>
      <c r="S288" s="51">
        <f t="shared" si="62"/>
        <v>0</v>
      </c>
      <c r="T288" s="51">
        <f t="shared" si="63"/>
        <v>0</v>
      </c>
      <c r="U288" s="48">
        <f t="shared" si="64"/>
        <v>813.78</v>
      </c>
      <c r="V288" s="48">
        <f t="shared" si="65"/>
        <v>11742.85</v>
      </c>
      <c r="X288" s="75">
        <f t="shared" si="66"/>
        <v>7045.71</v>
      </c>
      <c r="Y288" s="76">
        <f t="shared" si="67"/>
        <v>4697.1400000000003</v>
      </c>
    </row>
    <row r="289" spans="1:26" ht="12" thickBot="1">
      <c r="A289" s="13" t="s">
        <v>541</v>
      </c>
      <c r="B289" s="32" t="s">
        <v>525</v>
      </c>
      <c r="C289" s="13"/>
      <c r="D289" s="14"/>
      <c r="E289" s="20"/>
      <c r="F289" s="14">
        <f>F290+F291</f>
        <v>2768.54</v>
      </c>
      <c r="G289" s="37">
        <f t="shared" si="56"/>
        <v>1.4772818359987821E-3</v>
      </c>
      <c r="H289" s="14"/>
      <c r="I289" s="26">
        <v>0.1875</v>
      </c>
      <c r="J289" s="27">
        <f t="shared" si="57"/>
        <v>0</v>
      </c>
      <c r="K289" s="27">
        <f t="shared" si="58"/>
        <v>0</v>
      </c>
      <c r="N289" s="52"/>
      <c r="O289" s="52"/>
      <c r="P289" s="53"/>
      <c r="Q289" s="54"/>
      <c r="R289" s="59"/>
      <c r="S289" s="55"/>
      <c r="T289" s="55"/>
      <c r="U289" s="52"/>
      <c r="V289" s="52"/>
      <c r="X289" s="79">
        <f t="shared" si="66"/>
        <v>1661.12</v>
      </c>
      <c r="Y289" s="80">
        <f t="shared" si="67"/>
        <v>1107.42</v>
      </c>
    </row>
    <row r="290" spans="1:26">
      <c r="A290" s="5" t="s">
        <v>542</v>
      </c>
      <c r="B290" s="99" t="s">
        <v>526</v>
      </c>
      <c r="C290" s="5" t="s">
        <v>2</v>
      </c>
      <c r="D290" s="100">
        <v>26</v>
      </c>
      <c r="E290" s="100">
        <v>89.18</v>
      </c>
      <c r="F290" s="12">
        <f t="shared" si="68"/>
        <v>2318.6799999999998</v>
      </c>
      <c r="G290" s="26">
        <f t="shared" si="56"/>
        <v>1.2372383449376408E-3</v>
      </c>
      <c r="H290" s="12">
        <v>69.2</v>
      </c>
      <c r="I290" s="26">
        <v>0.1875</v>
      </c>
      <c r="J290" s="27">
        <f t="shared" si="57"/>
        <v>12.975000000000001</v>
      </c>
      <c r="K290" s="27">
        <f t="shared" si="58"/>
        <v>56.225000000000001</v>
      </c>
      <c r="N290" s="48">
        <f t="shared" si="59"/>
        <v>0</v>
      </c>
      <c r="O290" s="48">
        <f t="shared" si="60"/>
        <v>0</v>
      </c>
      <c r="P290" s="49">
        <v>0</v>
      </c>
      <c r="Q290" s="50">
        <f t="shared" si="61"/>
        <v>0</v>
      </c>
      <c r="R290" s="47"/>
      <c r="S290" s="51">
        <f t="shared" si="62"/>
        <v>0</v>
      </c>
      <c r="T290" s="51">
        <f t="shared" si="63"/>
        <v>0</v>
      </c>
      <c r="U290" s="48">
        <f t="shared" si="64"/>
        <v>26</v>
      </c>
      <c r="V290" s="48">
        <f t="shared" si="65"/>
        <v>2318.6799999999998</v>
      </c>
      <c r="X290" s="77">
        <f t="shared" si="66"/>
        <v>1391.21</v>
      </c>
      <c r="Y290" s="78">
        <f t="shared" si="67"/>
        <v>927.47</v>
      </c>
    </row>
    <row r="291" spans="1:26" ht="12" thickBot="1">
      <c r="A291" s="5" t="s">
        <v>543</v>
      </c>
      <c r="B291" s="99" t="s">
        <v>527</v>
      </c>
      <c r="C291" s="5" t="s">
        <v>2</v>
      </c>
      <c r="D291" s="100">
        <v>1</v>
      </c>
      <c r="E291" s="100">
        <v>449.86</v>
      </c>
      <c r="F291" s="12">
        <f t="shared" si="68"/>
        <v>449.86</v>
      </c>
      <c r="G291" s="26">
        <f t="shared" si="56"/>
        <v>2.4004349106114133E-4</v>
      </c>
      <c r="H291" s="12">
        <v>430.61</v>
      </c>
      <c r="I291" s="26">
        <v>0.1875</v>
      </c>
      <c r="J291" s="27">
        <f t="shared" si="57"/>
        <v>80.739374999999995</v>
      </c>
      <c r="K291" s="27">
        <f t="shared" si="58"/>
        <v>349.87062500000002</v>
      </c>
      <c r="N291" s="48">
        <f t="shared" si="59"/>
        <v>0</v>
      </c>
      <c r="O291" s="48">
        <f t="shared" si="60"/>
        <v>0</v>
      </c>
      <c r="P291" s="49">
        <v>0</v>
      </c>
      <c r="Q291" s="50">
        <f t="shared" si="61"/>
        <v>0</v>
      </c>
      <c r="R291" s="47"/>
      <c r="S291" s="51">
        <f t="shared" si="62"/>
        <v>0</v>
      </c>
      <c r="T291" s="51">
        <f t="shared" si="63"/>
        <v>0</v>
      </c>
      <c r="U291" s="48">
        <f t="shared" si="64"/>
        <v>1</v>
      </c>
      <c r="V291" s="48">
        <f t="shared" si="65"/>
        <v>449.86</v>
      </c>
      <c r="X291" s="73">
        <f t="shared" si="66"/>
        <v>269.92</v>
      </c>
      <c r="Y291" s="74">
        <f t="shared" si="67"/>
        <v>179.94</v>
      </c>
    </row>
    <row r="292" spans="1:26" ht="12" thickBot="1">
      <c r="A292" s="13" t="s">
        <v>547</v>
      </c>
      <c r="B292" s="32" t="s">
        <v>544</v>
      </c>
      <c r="C292" s="13"/>
      <c r="D292" s="14"/>
      <c r="E292" s="20"/>
      <c r="F292" s="14">
        <f>F293</f>
        <v>68534.759999999995</v>
      </c>
      <c r="G292" s="37">
        <f t="shared" si="56"/>
        <v>3.6569872959226125E-2</v>
      </c>
      <c r="H292" s="14"/>
      <c r="I292" s="26">
        <v>0.1875</v>
      </c>
      <c r="J292" s="27">
        <f t="shared" si="57"/>
        <v>0</v>
      </c>
      <c r="K292" s="27">
        <f t="shared" si="58"/>
        <v>0</v>
      </c>
      <c r="N292" s="52"/>
      <c r="O292" s="52"/>
      <c r="P292" s="53"/>
      <c r="Q292" s="54"/>
      <c r="R292" s="47"/>
      <c r="S292" s="55"/>
      <c r="T292" s="55"/>
      <c r="U292" s="52"/>
      <c r="V292" s="52"/>
      <c r="X292" s="79">
        <f t="shared" si="66"/>
        <v>41120.86</v>
      </c>
      <c r="Y292" s="80">
        <f t="shared" si="67"/>
        <v>27413.9</v>
      </c>
    </row>
    <row r="293" spans="1:26" ht="12" thickBot="1">
      <c r="A293" s="5" t="s">
        <v>548</v>
      </c>
      <c r="B293" s="99" t="s">
        <v>545</v>
      </c>
      <c r="C293" s="5" t="s">
        <v>551</v>
      </c>
      <c r="D293" s="100">
        <v>115.61</v>
      </c>
      <c r="E293" s="100">
        <v>592.80999999999995</v>
      </c>
      <c r="F293" s="12">
        <f t="shared" si="68"/>
        <v>68534.759999999995</v>
      </c>
      <c r="G293" s="26">
        <f t="shared" si="56"/>
        <v>3.6569872959226125E-2</v>
      </c>
      <c r="H293" s="12">
        <v>506.77</v>
      </c>
      <c r="I293" s="26">
        <v>0.1875</v>
      </c>
      <c r="J293" s="27">
        <f t="shared" si="57"/>
        <v>95.019374999999997</v>
      </c>
      <c r="K293" s="27">
        <f t="shared" si="58"/>
        <v>411.75062500000001</v>
      </c>
      <c r="N293" s="48">
        <f t="shared" si="59"/>
        <v>0</v>
      </c>
      <c r="O293" s="48">
        <f>ROUND(F293*P293,2)</f>
        <v>0</v>
      </c>
      <c r="P293" s="49">
        <v>0</v>
      </c>
      <c r="Q293" s="50">
        <f t="shared" si="61"/>
        <v>0</v>
      </c>
      <c r="R293" s="47"/>
      <c r="S293" s="51">
        <f t="shared" si="62"/>
        <v>0</v>
      </c>
      <c r="T293" s="51">
        <f t="shared" si="63"/>
        <v>0</v>
      </c>
      <c r="U293" s="48">
        <f t="shared" si="64"/>
        <v>115.61</v>
      </c>
      <c r="V293" s="48">
        <f t="shared" si="65"/>
        <v>68534.759999999995</v>
      </c>
      <c r="X293" s="75">
        <f t="shared" si="66"/>
        <v>41120.86</v>
      </c>
      <c r="Y293" s="76">
        <f t="shared" si="67"/>
        <v>27413.9</v>
      </c>
    </row>
    <row r="294" spans="1:26" ht="12" thickBot="1">
      <c r="D294" s="21"/>
      <c r="F294" s="21">
        <f t="shared" si="68"/>
        <v>0</v>
      </c>
      <c r="G294" s="26"/>
      <c r="N294" s="55"/>
      <c r="O294" s="55"/>
      <c r="P294" s="53"/>
      <c r="Q294" s="54"/>
      <c r="R294" s="60"/>
      <c r="S294" s="55"/>
      <c r="T294" s="55"/>
      <c r="U294" s="52"/>
      <c r="V294" s="52"/>
      <c r="X294" s="89">
        <f t="shared" si="66"/>
        <v>0</v>
      </c>
      <c r="Y294" s="90">
        <f t="shared" si="67"/>
        <v>0</v>
      </c>
    </row>
    <row r="295" spans="1:26" ht="12.75" thickTop="1" thickBot="1">
      <c r="A295" s="22"/>
      <c r="B295" s="23" t="s">
        <v>546</v>
      </c>
      <c r="C295" s="23"/>
      <c r="D295" s="23"/>
      <c r="E295" s="23"/>
      <c r="F295" s="24">
        <f>F8+F18+F28+F50+F78+F83+F157+F219+F226+F237+F250+F254+F264</f>
        <v>1874077.06</v>
      </c>
      <c r="G295" s="41">
        <f t="shared" si="56"/>
        <v>1</v>
      </c>
      <c r="N295" s="4"/>
      <c r="O295" s="61">
        <f>SUM(O8:O294)</f>
        <v>105062.65000000001</v>
      </c>
      <c r="P295" s="62">
        <f>O295/F295</f>
        <v>5.6061008505167875E-2</v>
      </c>
      <c r="Q295" s="63">
        <f>L339+P295</f>
        <v>5.6061008505167875E-2</v>
      </c>
      <c r="T295" s="61">
        <f>SUM(T8:T294)</f>
        <v>105062.65000000001</v>
      </c>
      <c r="V295" s="61">
        <f>SUM(V8:V294)</f>
        <v>1755156.7300000002</v>
      </c>
      <c r="X295" s="95">
        <f t="shared" si="66"/>
        <v>1124446.24</v>
      </c>
      <c r="Y295" s="92">
        <f>ROUND(F295*$Y$6,2)</f>
        <v>749630.82</v>
      </c>
      <c r="Z295" s="91"/>
    </row>
    <row r="296" spans="1:26" ht="12" thickTop="1">
      <c r="A296" s="6"/>
      <c r="B296" s="6"/>
      <c r="C296" s="6"/>
      <c r="D296" s="6"/>
      <c r="E296" s="6"/>
      <c r="F296" s="7"/>
      <c r="T296" s="64" t="s">
        <v>582</v>
      </c>
      <c r="V296" s="64" t="s">
        <v>583</v>
      </c>
      <c r="X296" s="94">
        <f t="shared" si="66"/>
        <v>0</v>
      </c>
      <c r="Y296" s="93">
        <f t="shared" si="67"/>
        <v>0</v>
      </c>
    </row>
    <row r="297" spans="1:26">
      <c r="A297" s="6"/>
      <c r="B297" s="149" t="s">
        <v>594</v>
      </c>
      <c r="C297" s="149"/>
      <c r="D297" s="149"/>
      <c r="E297" s="149"/>
      <c r="F297" s="149"/>
      <c r="T297" s="61">
        <f>O295</f>
        <v>105062.65000000001</v>
      </c>
      <c r="V297" s="61">
        <f>V295+T295</f>
        <v>1860219.3800000001</v>
      </c>
      <c r="X297" s="21">
        <f t="shared" si="66"/>
        <v>0</v>
      </c>
      <c r="Y297" s="21">
        <f t="shared" si="67"/>
        <v>0</v>
      </c>
    </row>
    <row r="298" spans="1:26">
      <c r="A298" s="6"/>
      <c r="B298" s="6"/>
      <c r="C298" s="154"/>
      <c r="D298" s="154"/>
      <c r="E298" s="154"/>
      <c r="F298" s="154"/>
      <c r="T298" s="64" t="s">
        <v>584</v>
      </c>
      <c r="V298" s="64" t="s">
        <v>585</v>
      </c>
      <c r="X298" s="21">
        <f t="shared" si="66"/>
        <v>0</v>
      </c>
      <c r="Y298" s="21">
        <f t="shared" si="67"/>
        <v>0</v>
      </c>
    </row>
    <row r="299" spans="1:26">
      <c r="A299" s="6"/>
      <c r="B299" s="6"/>
      <c r="C299" s="8"/>
      <c r="D299" s="8"/>
      <c r="E299" s="8"/>
      <c r="F299" s="8"/>
    </row>
    <row r="300" spans="1:26">
      <c r="A300" s="6"/>
      <c r="B300" s="150" t="s">
        <v>595</v>
      </c>
      <c r="C300" s="150"/>
      <c r="D300" s="150"/>
      <c r="E300" s="8"/>
      <c r="F300" s="8"/>
    </row>
    <row r="301" spans="1:26">
      <c r="A301" s="6"/>
      <c r="B301" s="120" t="s">
        <v>597</v>
      </c>
      <c r="C301" s="8"/>
      <c r="D301" s="8"/>
      <c r="E301" s="8"/>
      <c r="F301" s="8"/>
      <c r="O301" s="96"/>
    </row>
    <row r="302" spans="1:26">
      <c r="A302" s="6"/>
      <c r="B302" s="6"/>
      <c r="C302" s="8"/>
      <c r="D302" s="8"/>
      <c r="E302" s="8"/>
      <c r="F302" s="8"/>
      <c r="O302" s="97"/>
    </row>
    <row r="303" spans="1:26">
      <c r="A303" s="6"/>
      <c r="B303" s="6"/>
      <c r="C303" s="8"/>
      <c r="D303" s="8"/>
      <c r="E303" s="8"/>
      <c r="F303" s="8"/>
    </row>
    <row r="304" spans="1:26">
      <c r="A304" s="6"/>
      <c r="B304" s="6"/>
      <c r="C304" s="8"/>
      <c r="D304" s="8"/>
      <c r="E304" s="8"/>
      <c r="F304" s="8"/>
    </row>
    <row r="305" spans="1:7">
      <c r="A305" s="6"/>
      <c r="B305" s="6"/>
      <c r="C305" s="6"/>
      <c r="D305" s="6"/>
      <c r="E305" s="6"/>
      <c r="F305" s="7"/>
    </row>
    <row r="306" spans="1:7">
      <c r="A306" s="6"/>
      <c r="B306" s="6"/>
      <c r="C306" s="6"/>
      <c r="D306" s="6"/>
      <c r="E306" s="6"/>
      <c r="F306" s="7"/>
    </row>
    <row r="307" spans="1:7">
      <c r="A307" s="6"/>
      <c r="B307" s="36"/>
      <c r="C307" s="6"/>
      <c r="D307" s="6"/>
      <c r="E307" s="6"/>
      <c r="F307" s="7"/>
    </row>
    <row r="308" spans="1:7">
      <c r="A308" s="6"/>
      <c r="B308" s="36"/>
      <c r="C308" s="6"/>
      <c r="D308" s="6"/>
      <c r="E308" s="6"/>
      <c r="F308" s="7"/>
    </row>
    <row r="309" spans="1:7">
      <c r="A309" s="6"/>
      <c r="B309" s="36"/>
      <c r="C309" s="6"/>
      <c r="D309" s="6"/>
      <c r="E309" s="6"/>
      <c r="F309" s="7"/>
    </row>
    <row r="310" spans="1:7">
      <c r="A310" s="6"/>
      <c r="B310" s="36"/>
      <c r="C310" s="6"/>
      <c r="D310" s="6"/>
      <c r="E310" s="6"/>
      <c r="F310" s="7"/>
    </row>
    <row r="311" spans="1:7">
      <c r="A311" s="6"/>
      <c r="B311" s="36"/>
      <c r="C311" s="6"/>
      <c r="D311" s="6"/>
      <c r="E311" s="6"/>
      <c r="F311" s="7"/>
    </row>
    <row r="312" spans="1:7">
      <c r="A312" s="25"/>
      <c r="B312" s="108"/>
      <c r="C312" s="25"/>
      <c r="D312" s="25"/>
      <c r="E312" s="25"/>
      <c r="F312" s="25"/>
    </row>
    <row r="313" spans="1:7">
      <c r="B313" s="98"/>
    </row>
    <row r="314" spans="1:7" ht="15" hidden="1" customHeight="1">
      <c r="B314" s="98"/>
      <c r="C314" s="148"/>
      <c r="D314" s="148"/>
      <c r="E314" s="26"/>
      <c r="F314" s="27"/>
      <c r="G314" s="27">
        <f t="shared" ref="G314:G320" si="69">$C$314-F314</f>
        <v>0</v>
      </c>
    </row>
    <row r="315" spans="1:7" hidden="1">
      <c r="B315" s="98"/>
      <c r="E315" s="26"/>
      <c r="F315" s="27"/>
      <c r="G315" s="27">
        <f t="shared" si="69"/>
        <v>0</v>
      </c>
    </row>
    <row r="316" spans="1:7" hidden="1">
      <c r="B316" s="98"/>
      <c r="E316" s="26"/>
      <c r="F316" s="27"/>
      <c r="G316" s="27">
        <f t="shared" si="69"/>
        <v>0</v>
      </c>
    </row>
    <row r="317" spans="1:7" hidden="1">
      <c r="B317" s="98"/>
      <c r="E317" s="26"/>
      <c r="F317" s="27"/>
      <c r="G317" s="27">
        <f t="shared" si="69"/>
        <v>0</v>
      </c>
    </row>
    <row r="318" spans="1:7" hidden="1">
      <c r="B318" s="98"/>
      <c r="E318" s="26"/>
      <c r="F318" s="27"/>
      <c r="G318" s="27">
        <f t="shared" si="69"/>
        <v>0</v>
      </c>
    </row>
    <row r="319" spans="1:7" hidden="1">
      <c r="B319" s="98"/>
      <c r="E319" s="26"/>
      <c r="F319" s="27"/>
      <c r="G319" s="27">
        <f t="shared" si="69"/>
        <v>0</v>
      </c>
    </row>
    <row r="320" spans="1:7" hidden="1">
      <c r="B320" s="98"/>
      <c r="E320" s="26"/>
      <c r="F320" s="27"/>
      <c r="G320" s="27">
        <f t="shared" si="69"/>
        <v>0</v>
      </c>
    </row>
    <row r="321" spans="2:5" hidden="1">
      <c r="B321" s="98"/>
      <c r="E321" s="28"/>
    </row>
    <row r="322" spans="2:5" hidden="1">
      <c r="B322" s="98"/>
      <c r="E322" s="28"/>
    </row>
    <row r="323" spans="2:5">
      <c r="B323" s="98"/>
      <c r="E323" s="28"/>
    </row>
    <row r="324" spans="2:5">
      <c r="B324" s="98"/>
      <c r="E324" s="28"/>
    </row>
  </sheetData>
  <mergeCells count="13">
    <mergeCell ref="A1:F1"/>
    <mergeCell ref="C298:F298"/>
    <mergeCell ref="A5:F5"/>
    <mergeCell ref="A4:F4"/>
    <mergeCell ref="A3:F3"/>
    <mergeCell ref="A2:F2"/>
    <mergeCell ref="N5:Q5"/>
    <mergeCell ref="S5:V5"/>
    <mergeCell ref="S6:T7"/>
    <mergeCell ref="U6:V7"/>
    <mergeCell ref="C314:D314"/>
    <mergeCell ref="B297:F297"/>
    <mergeCell ref="B300:D300"/>
  </mergeCells>
  <pageMargins left="0.51181102362204722" right="0.51181102362204722" top="1.7716535433070868" bottom="1.1811023622047245" header="0.31496062992125984" footer="0.31496062992125984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50"/>
  </sheetPr>
  <dimension ref="A1:H32"/>
  <sheetViews>
    <sheetView tabSelected="1" workbookViewId="0">
      <selection activeCell="D4" sqref="D4"/>
    </sheetView>
  </sheetViews>
  <sheetFormatPr defaultRowHeight="15"/>
  <cols>
    <col min="1" max="1" width="35.85546875" bestFit="1" customWidth="1"/>
    <col min="2" max="2" width="12.85546875" customWidth="1"/>
    <col min="3" max="3" width="10.42578125" customWidth="1"/>
    <col min="4" max="4" width="10" customWidth="1"/>
    <col min="5" max="5" width="11" customWidth="1"/>
    <col min="6" max="7" width="11.140625" customWidth="1"/>
    <col min="8" max="8" width="13.28515625" bestFit="1" customWidth="1"/>
  </cols>
  <sheetData>
    <row r="1" spans="1:8" ht="15.75" thickBot="1">
      <c r="A1" s="151" t="s">
        <v>574</v>
      </c>
      <c r="B1" s="152"/>
      <c r="C1" s="152"/>
      <c r="D1" s="152"/>
      <c r="E1" s="152"/>
      <c r="F1" s="152"/>
      <c r="G1" s="152"/>
      <c r="H1" s="153"/>
    </row>
    <row r="2" spans="1:8">
      <c r="A2" s="121"/>
      <c r="B2" s="121"/>
      <c r="C2" s="121"/>
      <c r="D2" s="121"/>
      <c r="E2" s="121"/>
      <c r="F2" s="121"/>
      <c r="G2" s="121"/>
      <c r="H2" s="121"/>
    </row>
    <row r="3" spans="1:8">
      <c r="A3" s="121" t="s">
        <v>575</v>
      </c>
      <c r="B3" s="121"/>
      <c r="C3" s="121"/>
      <c r="D3" s="121"/>
      <c r="E3" s="121"/>
      <c r="F3" s="121"/>
      <c r="G3" s="121"/>
      <c r="H3" s="121"/>
    </row>
    <row r="4" spans="1:8">
      <c r="A4" s="121"/>
      <c r="B4" s="121"/>
      <c r="C4" s="121"/>
      <c r="D4" s="121"/>
      <c r="E4" s="121"/>
      <c r="F4" s="121"/>
      <c r="G4" s="121"/>
      <c r="H4" s="121"/>
    </row>
    <row r="5" spans="1:8" ht="15.75" thickBot="1">
      <c r="A5" s="121"/>
      <c r="B5" s="121"/>
      <c r="C5" s="121"/>
      <c r="D5" s="121"/>
      <c r="E5" s="121"/>
      <c r="F5" s="121"/>
      <c r="G5" s="121"/>
      <c r="H5" s="121"/>
    </row>
    <row r="6" spans="1:8" ht="15.75" thickBot="1">
      <c r="A6" s="122" t="s">
        <v>553</v>
      </c>
      <c r="B6" s="123"/>
      <c r="C6" s="151" t="s">
        <v>567</v>
      </c>
      <c r="D6" s="152"/>
      <c r="E6" s="152"/>
      <c r="F6" s="152"/>
      <c r="G6" s="152"/>
      <c r="H6" s="124"/>
    </row>
    <row r="7" spans="1:8">
      <c r="A7" s="125" t="s">
        <v>554</v>
      </c>
      <c r="B7" s="126" t="s">
        <v>568</v>
      </c>
      <c r="C7" s="125" t="s">
        <v>562</v>
      </c>
      <c r="D7" s="125" t="s">
        <v>563</v>
      </c>
      <c r="E7" s="125" t="s">
        <v>564</v>
      </c>
      <c r="F7" s="125" t="s">
        <v>565</v>
      </c>
      <c r="G7" s="125" t="s">
        <v>566</v>
      </c>
      <c r="H7" s="127" t="s">
        <v>569</v>
      </c>
    </row>
    <row r="8" spans="1:8">
      <c r="A8" s="128" t="s">
        <v>5</v>
      </c>
      <c r="B8" s="129">
        <f>'PLANILHA ORÇAMENTARIA'!F8</f>
        <v>12992.74</v>
      </c>
      <c r="C8" s="129">
        <f>B8</f>
        <v>12992.74</v>
      </c>
      <c r="D8" s="128"/>
      <c r="E8" s="128"/>
      <c r="F8" s="128"/>
      <c r="G8" s="128"/>
      <c r="H8" s="129">
        <f t="shared" ref="H8:H20" si="0">SUM(C8:G8)</f>
        <v>12992.74</v>
      </c>
    </row>
    <row r="9" spans="1:8">
      <c r="A9" s="128" t="s">
        <v>18</v>
      </c>
      <c r="B9" s="129">
        <f>'PLANILHA ORÇAMENTARIA'!F18</f>
        <v>36000.089999999997</v>
      </c>
      <c r="C9" s="129">
        <v>36000.089999999997</v>
      </c>
      <c r="D9" s="129"/>
      <c r="E9" s="128"/>
      <c r="F9" s="128"/>
      <c r="G9" s="128"/>
      <c r="H9" s="129">
        <f t="shared" si="0"/>
        <v>36000.089999999997</v>
      </c>
    </row>
    <row r="10" spans="1:8">
      <c r="A10" s="128" t="s">
        <v>34</v>
      </c>
      <c r="B10" s="129">
        <f>'PLANILHA ORÇAMENTARIA'!F28</f>
        <v>111212.82</v>
      </c>
      <c r="C10" s="129">
        <f>B10*10%</f>
        <v>11121.282000000001</v>
      </c>
      <c r="D10" s="129">
        <f>B10*30%</f>
        <v>33363.845999999998</v>
      </c>
      <c r="E10" s="130">
        <v>66727.69</v>
      </c>
      <c r="F10" s="129"/>
      <c r="G10" s="128"/>
      <c r="H10" s="129">
        <f t="shared" si="0"/>
        <v>111212.818</v>
      </c>
    </row>
    <row r="11" spans="1:8">
      <c r="A11" s="128" t="s">
        <v>555</v>
      </c>
      <c r="B11" s="129">
        <f>'PLANILHA ORÇAMENTARIA'!F50</f>
        <v>370377.75</v>
      </c>
      <c r="C11" s="128"/>
      <c r="D11" s="130">
        <v>37037.78</v>
      </c>
      <c r="E11" s="129">
        <v>74075.55</v>
      </c>
      <c r="F11" s="129">
        <v>111113.33</v>
      </c>
      <c r="G11" s="129">
        <v>148151.1</v>
      </c>
      <c r="H11" s="129">
        <f t="shared" si="0"/>
        <v>370377.76</v>
      </c>
    </row>
    <row r="12" spans="1:8">
      <c r="A12" s="128" t="s">
        <v>129</v>
      </c>
      <c r="B12" s="129">
        <f>'PLANILHA ORÇAMENTARIA'!F78</f>
        <v>106242.6</v>
      </c>
      <c r="C12" s="128"/>
      <c r="D12" s="130">
        <v>106242.6</v>
      </c>
      <c r="E12" s="128"/>
      <c r="F12" s="129"/>
      <c r="G12" s="128"/>
      <c r="H12" s="129">
        <f t="shared" si="0"/>
        <v>106242.6</v>
      </c>
    </row>
    <row r="13" spans="1:8">
      <c r="A13" s="128" t="s">
        <v>556</v>
      </c>
      <c r="B13" s="129">
        <f>'PLANILHA ORÇAMENTARIA'!F83</f>
        <v>361340.21</v>
      </c>
      <c r="C13" s="128"/>
      <c r="D13" s="130">
        <v>108402.06</v>
      </c>
      <c r="E13" s="129">
        <v>72268.039999999994</v>
      </c>
      <c r="F13" s="129">
        <v>180670.11</v>
      </c>
      <c r="G13" s="129"/>
      <c r="H13" s="129">
        <f t="shared" si="0"/>
        <v>361340.20999999996</v>
      </c>
    </row>
    <row r="14" spans="1:8">
      <c r="A14" s="128" t="s">
        <v>557</v>
      </c>
      <c r="B14" s="129">
        <f>'PLANILHA ORÇAMENTARIA'!F157</f>
        <v>156326.25</v>
      </c>
      <c r="C14" s="129">
        <f>B14*15%</f>
        <v>23448.9375</v>
      </c>
      <c r="D14" s="129">
        <f>B14*25%</f>
        <v>39081.5625</v>
      </c>
      <c r="E14" s="129">
        <f>B14*20%</f>
        <v>31265.25</v>
      </c>
      <c r="F14" s="129">
        <f>B14*40%</f>
        <v>62530.5</v>
      </c>
      <c r="G14" s="128"/>
      <c r="H14" s="129">
        <f t="shared" si="0"/>
        <v>156326.25</v>
      </c>
    </row>
    <row r="15" spans="1:8">
      <c r="A15" s="128" t="s">
        <v>558</v>
      </c>
      <c r="B15" s="129">
        <f>'PLANILHA ORÇAMENTARIA'!F219</f>
        <v>11430.029999999999</v>
      </c>
      <c r="C15" s="128"/>
      <c r="D15" s="130">
        <v>11430.03</v>
      </c>
      <c r="E15" s="129"/>
      <c r="F15" s="128"/>
      <c r="G15" s="128"/>
      <c r="H15" s="129">
        <f t="shared" si="0"/>
        <v>11430.03</v>
      </c>
    </row>
    <row r="16" spans="1:8">
      <c r="A16" s="128" t="s">
        <v>559</v>
      </c>
      <c r="B16" s="129">
        <f>'PLANILHA ORÇAMENTARIA'!F226</f>
        <v>134629.84</v>
      </c>
      <c r="C16" s="128"/>
      <c r="D16" s="128"/>
      <c r="E16" s="130">
        <v>67314.92</v>
      </c>
      <c r="F16" s="129">
        <v>67314.92</v>
      </c>
      <c r="G16" s="129"/>
      <c r="H16" s="129">
        <f t="shared" si="0"/>
        <v>134629.84</v>
      </c>
    </row>
    <row r="17" spans="1:8">
      <c r="A17" s="128" t="s">
        <v>560</v>
      </c>
      <c r="B17" s="129">
        <f>'PLANILHA ORÇAMENTARIA'!F237</f>
        <v>163275.69</v>
      </c>
      <c r="C17" s="128"/>
      <c r="D17" s="128"/>
      <c r="E17" s="129">
        <f>B17*25%</f>
        <v>40818.922500000001</v>
      </c>
      <c r="F17" s="129">
        <f>B17*25%</f>
        <v>40818.922500000001</v>
      </c>
      <c r="G17" s="129">
        <f>B17*50%</f>
        <v>81637.845000000001</v>
      </c>
      <c r="H17" s="129">
        <f t="shared" si="0"/>
        <v>163275.69</v>
      </c>
    </row>
    <row r="18" spans="1:8">
      <c r="A18" s="128" t="s">
        <v>452</v>
      </c>
      <c r="B18" s="129">
        <f>'PLANILHA ORÇAMENTARIA'!F250</f>
        <v>30803.91</v>
      </c>
      <c r="C18" s="128"/>
      <c r="D18" s="128"/>
      <c r="E18" s="128"/>
      <c r="F18" s="130">
        <v>3080.39</v>
      </c>
      <c r="G18" s="129">
        <v>27723.52</v>
      </c>
      <c r="H18" s="129">
        <f t="shared" si="0"/>
        <v>30803.91</v>
      </c>
    </row>
    <row r="19" spans="1:8">
      <c r="A19" s="128" t="s">
        <v>467</v>
      </c>
      <c r="B19" s="131">
        <f>'PLANILHA ORÇAMENTARIA'!F254</f>
        <v>90515.580000000016</v>
      </c>
      <c r="C19" s="132"/>
      <c r="D19" s="132"/>
      <c r="E19" s="131">
        <f>B19*15%</f>
        <v>13577.337000000001</v>
      </c>
      <c r="F19" s="133">
        <v>22628.9</v>
      </c>
      <c r="G19" s="131">
        <v>54309.35</v>
      </c>
      <c r="H19" s="131">
        <f t="shared" si="0"/>
        <v>90515.587</v>
      </c>
    </row>
    <row r="20" spans="1:8">
      <c r="A20" s="128" t="s">
        <v>561</v>
      </c>
      <c r="B20" s="129">
        <f>'PLANILHA ORÇAMENTARIA'!F264</f>
        <v>288929.55</v>
      </c>
      <c r="C20" s="128"/>
      <c r="D20" s="129">
        <f>B20*30%</f>
        <v>86678.864999999991</v>
      </c>
      <c r="E20" s="129">
        <f>B20*30%</f>
        <v>86678.864999999991</v>
      </c>
      <c r="F20" s="129">
        <f>B20*20%</f>
        <v>57785.91</v>
      </c>
      <c r="G20" s="129">
        <f>B20*20%</f>
        <v>57785.91</v>
      </c>
      <c r="H20" s="129">
        <f t="shared" si="0"/>
        <v>288929.55</v>
      </c>
    </row>
    <row r="21" spans="1:8">
      <c r="A21" s="134" t="s">
        <v>569</v>
      </c>
      <c r="B21" s="135">
        <f>'PLANILHA ORÇAMENTARIA'!F295</f>
        <v>1874077.06</v>
      </c>
      <c r="C21" s="134"/>
      <c r="D21" s="134"/>
      <c r="E21" s="134"/>
      <c r="F21" s="134"/>
      <c r="G21" s="134"/>
      <c r="H21" s="135">
        <f>SUM(H8:H20)</f>
        <v>1874077.075</v>
      </c>
    </row>
    <row r="22" spans="1:8">
      <c r="A22" s="121"/>
      <c r="B22" s="121"/>
      <c r="C22" s="121"/>
      <c r="D22" s="121"/>
      <c r="E22" s="121"/>
      <c r="F22" s="121"/>
      <c r="G22" s="121"/>
      <c r="H22" s="121"/>
    </row>
    <row r="23" spans="1:8">
      <c r="A23" s="121"/>
      <c r="B23" s="121"/>
      <c r="C23" s="121"/>
      <c r="D23" s="121"/>
      <c r="E23" s="121"/>
      <c r="F23" s="121"/>
      <c r="G23" s="121"/>
      <c r="H23" s="121"/>
    </row>
    <row r="24" spans="1:8">
      <c r="A24" s="136"/>
      <c r="B24" s="136"/>
      <c r="C24" s="157" t="s">
        <v>594</v>
      </c>
      <c r="D24" s="157"/>
      <c r="E24" s="157"/>
      <c r="F24" s="157"/>
      <c r="G24" s="157"/>
      <c r="H24" s="157"/>
    </row>
    <row r="25" spans="1:8">
      <c r="A25" s="136"/>
      <c r="B25" s="136"/>
      <c r="C25" s="136"/>
      <c r="D25" s="136"/>
      <c r="E25" s="136"/>
      <c r="F25" s="137"/>
      <c r="G25" s="121"/>
      <c r="H25" s="121"/>
    </row>
    <row r="26" spans="1:8">
      <c r="A26" s="136"/>
      <c r="B26" s="136"/>
      <c r="C26" s="136"/>
      <c r="D26" s="136"/>
      <c r="E26" s="136"/>
      <c r="F26" s="137"/>
      <c r="G26" s="121"/>
      <c r="H26" s="121"/>
    </row>
    <row r="27" spans="1:8">
      <c r="A27" s="158" t="s">
        <v>599</v>
      </c>
      <c r="B27" s="158"/>
      <c r="C27" s="138"/>
      <c r="D27" s="138"/>
      <c r="E27" s="138"/>
      <c r="F27" s="138"/>
      <c r="G27" s="121"/>
      <c r="H27" s="121"/>
    </row>
    <row r="28" spans="1:8">
      <c r="A28" s="158" t="s">
        <v>596</v>
      </c>
      <c r="B28" s="158"/>
      <c r="C28" s="138"/>
      <c r="D28" s="138"/>
      <c r="E28" s="138"/>
      <c r="F28" s="138"/>
      <c r="G28" s="121"/>
      <c r="H28" s="121"/>
    </row>
    <row r="29" spans="1:8">
      <c r="A29" s="36"/>
      <c r="B29" s="36"/>
      <c r="C29" s="36"/>
      <c r="D29" s="36"/>
      <c r="E29" s="36"/>
      <c r="F29" s="36"/>
      <c r="G29" s="2"/>
      <c r="H29" s="2"/>
    </row>
    <row r="30" spans="1:8">
      <c r="A30" s="36"/>
      <c r="B30" s="36"/>
      <c r="C30" s="36"/>
      <c r="D30" s="36"/>
      <c r="E30" s="36"/>
      <c r="F30" s="36"/>
      <c r="G30" s="2"/>
      <c r="H30" s="2"/>
    </row>
    <row r="31" spans="1:8">
      <c r="A31" s="36"/>
      <c r="B31" s="36"/>
      <c r="C31" s="36"/>
      <c r="D31" s="36"/>
      <c r="E31" s="36"/>
      <c r="F31" s="36"/>
      <c r="G31" s="2"/>
      <c r="H31" s="2"/>
    </row>
    <row r="32" spans="1:8">
      <c r="A32" s="1"/>
      <c r="B32" s="1"/>
      <c r="C32" s="1"/>
      <c r="D32" s="1"/>
      <c r="E32" s="1"/>
      <c r="F32" s="1"/>
    </row>
  </sheetData>
  <mergeCells count="5">
    <mergeCell ref="C6:G6"/>
    <mergeCell ref="A1:H1"/>
    <mergeCell ref="C24:H24"/>
    <mergeCell ref="A27:B27"/>
    <mergeCell ref="A28:B28"/>
  </mergeCells>
  <phoneticPr fontId="2" type="noConversion"/>
  <pageMargins left="1.1023622047244095" right="1.4960629921259843" top="1.5748031496062993" bottom="0.78740157480314965" header="0.31496062992125984" footer="0.31496062992125984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PLANILHA ORÇAMENTARIA</vt:lpstr>
      <vt:lpstr>CRONOGRAMA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SEBASTIÃO</dc:creator>
  <cp:lastModifiedBy>paco.convenios01</cp:lastModifiedBy>
  <cp:lastPrinted>2022-04-27T14:04:21Z</cp:lastPrinted>
  <dcterms:created xsi:type="dcterms:W3CDTF">2021-06-04T12:40:37Z</dcterms:created>
  <dcterms:modified xsi:type="dcterms:W3CDTF">2022-05-05T19:24:44Z</dcterms:modified>
</cp:coreProperties>
</file>