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45" windowWidth="13335" windowHeight="6915"/>
  </bookViews>
  <sheets>
    <sheet name="Plan1" sheetId="1" r:id="rId1"/>
    <sheet name="Plan2" sheetId="2" r:id="rId2"/>
    <sheet name="Plan3" sheetId="3" r:id="rId3"/>
  </sheets>
  <calcPr calcId="124519"/>
</workbook>
</file>

<file path=xl/calcChain.xml><?xml version="1.0" encoding="utf-8"?>
<calcChain xmlns="http://schemas.openxmlformats.org/spreadsheetml/2006/main">
  <c r="O35" i="1"/>
  <c r="G35"/>
  <c r="P33"/>
  <c r="Q33" s="1"/>
  <c r="P34"/>
  <c r="O34"/>
  <c r="N34"/>
  <c r="M34"/>
  <c r="L34"/>
  <c r="K34"/>
  <c r="J34"/>
  <c r="I34"/>
  <c r="H34"/>
  <c r="G34"/>
  <c r="F34"/>
  <c r="F35" s="1"/>
  <c r="E34"/>
  <c r="Q34" s="1"/>
  <c r="N33"/>
  <c r="O33"/>
  <c r="Q32"/>
  <c r="N32"/>
  <c r="N35" s="1"/>
  <c r="M32"/>
  <c r="L31"/>
  <c r="Q31"/>
  <c r="M31"/>
  <c r="K31"/>
  <c r="K30"/>
  <c r="J30"/>
  <c r="I30"/>
  <c r="Q30" s="1"/>
  <c r="L28"/>
  <c r="K28"/>
  <c r="E23"/>
  <c r="E35" s="1"/>
  <c r="H23"/>
  <c r="H35" s="1"/>
  <c r="G23"/>
  <c r="J28"/>
  <c r="M27"/>
  <c r="L27"/>
  <c r="K27"/>
  <c r="K35" s="1"/>
  <c r="J27"/>
  <c r="Q27" s="1"/>
  <c r="K24"/>
  <c r="J24"/>
  <c r="J35" s="1"/>
  <c r="I24"/>
  <c r="I35" s="1"/>
  <c r="O25"/>
  <c r="N25"/>
  <c r="M25"/>
  <c r="L24"/>
  <c r="L35" s="1"/>
  <c r="F23"/>
  <c r="Q21"/>
  <c r="Q29"/>
  <c r="Q26"/>
  <c r="Q22"/>
  <c r="Q20"/>
  <c r="P35" l="1"/>
  <c r="Q24"/>
  <c r="M24"/>
  <c r="M35" s="1"/>
  <c r="Q25"/>
  <c r="Q28"/>
  <c r="Q23"/>
  <c r="Q35" s="1"/>
</calcChain>
</file>

<file path=xl/sharedStrings.xml><?xml version="1.0" encoding="utf-8"?>
<sst xmlns="http://schemas.openxmlformats.org/spreadsheetml/2006/main" count="53" uniqueCount="53">
  <si>
    <t>CRONOGRAMA FÍSICO FINANCEIRO</t>
  </si>
  <si>
    <t>SERVIÇOS</t>
  </si>
  <si>
    <t>MESES DE EXECUÇÃO</t>
  </si>
  <si>
    <t>TOTAL</t>
  </si>
  <si>
    <t>1º MÊS</t>
  </si>
  <si>
    <t>2º MÊS</t>
  </si>
  <si>
    <t>GILBERTO ROZA</t>
  </si>
  <si>
    <t>Rua Cincinato Braga, 360- Centro-CEP 15840-000- Fone-17 3546-9000-e-mail-secretaria@itajobi.sp.gov.br</t>
  </si>
  <si>
    <t>PREFEITO MUNICIPAL DE ITAJOBI</t>
  </si>
  <si>
    <t>OBRA: PADRÃO CRECHE CR-01 JULHO /13</t>
  </si>
  <si>
    <t>3º MÊS</t>
  </si>
  <si>
    <t>4º MÊS</t>
  </si>
  <si>
    <t>5º MÊS</t>
  </si>
  <si>
    <t>6º MÊS</t>
  </si>
  <si>
    <t>7º MÊS</t>
  </si>
  <si>
    <t>CÓDIGO</t>
  </si>
  <si>
    <t>01.00.000</t>
  </si>
  <si>
    <t>02.00.000</t>
  </si>
  <si>
    <t>03.00.000</t>
  </si>
  <si>
    <t>04.00.000</t>
  </si>
  <si>
    <t>05.00.000</t>
  </si>
  <si>
    <t>06.00.000</t>
  </si>
  <si>
    <t>8º MÊS</t>
  </si>
  <si>
    <t>07.00.000</t>
  </si>
  <si>
    <t>08.00.000</t>
  </si>
  <si>
    <t>SERVIÇOS PRELIMINARES</t>
  </si>
  <si>
    <t>09.00.000</t>
  </si>
  <si>
    <t>INFRA ESTRUTURA</t>
  </si>
  <si>
    <t>SUPER ESTRUTURA</t>
  </si>
  <si>
    <t>ALVENARIA E OUTROS ELEMENTOS DIVISORIOS</t>
  </si>
  <si>
    <t>11.00.000</t>
  </si>
  <si>
    <t>12.00.000</t>
  </si>
  <si>
    <t>13.00.000</t>
  </si>
  <si>
    <t>14.00.000</t>
  </si>
  <si>
    <t>15.00.000</t>
  </si>
  <si>
    <t>16.00.000</t>
  </si>
  <si>
    <t>ELEMENTOS DE MADEIRA/COMPONENTES ESPECIAIS</t>
  </si>
  <si>
    <t>ELEMENTOS METÁLICOS /COMPONENTES ESPECIAIS</t>
  </si>
  <si>
    <t>COBERTURA</t>
  </si>
  <si>
    <t>INSTALAÇÕES HIDRAULICAS</t>
  </si>
  <si>
    <t>INSTALAÇÕES ELÉTRICAS</t>
  </si>
  <si>
    <t>IMPERMEABILIZAÇÕES / JUNTAS DE DILATAÇÃO</t>
  </si>
  <si>
    <t>REVESTIMENTOS TETO E PAREDE</t>
  </si>
  <si>
    <t>PISOS INTERNOS/RODAPES/PEITORIS</t>
  </si>
  <si>
    <t>VIDROS</t>
  </si>
  <si>
    <t>PINTURA</t>
  </si>
  <si>
    <t>SERVIÇOS COMPLEMENTARES</t>
  </si>
  <si>
    <t>TOTAL SERVIÇOS</t>
  </si>
  <si>
    <t>9º MÊS</t>
  </si>
  <si>
    <t>10º MÊS</t>
  </si>
  <si>
    <t>11º MÊS</t>
  </si>
  <si>
    <t>12º MÊS</t>
  </si>
  <si>
    <t>Itajobi, 15 de julho de 2014.</t>
  </si>
</sst>
</file>

<file path=xl/styles.xml><?xml version="1.0" encoding="utf-8"?>
<styleSheet xmlns="http://schemas.openxmlformats.org/spreadsheetml/2006/main">
  <numFmts count="3">
    <numFmt numFmtId="44" formatCode="_-&quot;R$&quot;\ * #,##0.00_-;\-&quot;R$&quot;\ * #,##0.00_-;_-&quot;R$&quot;\ * &quot;-&quot;??_-;_-@_-"/>
    <numFmt numFmtId="164" formatCode="_-&quot;R$&quot;\ * #,##0.00_-;\-&quot;R$&quot;\ * #,##0.00_-;_-&quot;R$&quot;\ * &quot;-&quot;?_-;_-@_-"/>
    <numFmt numFmtId="165" formatCode="_-&quot;R$&quot;\ * #,##0.000_-;\-&quot;R$&quot;\ * #,##0.000_-;_-&quot;R$&quot;\ * &quot;-&quot;??_-;_-@_-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0">
    <xf numFmtId="0" fontId="0" fillId="0" borderId="0" xfId="0"/>
    <xf numFmtId="44" fontId="3" fillId="0" borderId="0" xfId="1" applyFont="1"/>
    <xf numFmtId="0" fontId="3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/>
    <xf numFmtId="0" fontId="0" fillId="0" borderId="0" xfId="0" applyFont="1"/>
    <xf numFmtId="44" fontId="5" fillId="0" borderId="0" xfId="1" applyFont="1"/>
    <xf numFmtId="0" fontId="6" fillId="0" borderId="0" xfId="0" applyFont="1"/>
    <xf numFmtId="0" fontId="7" fillId="0" borderId="0" xfId="0" applyFont="1"/>
    <xf numFmtId="0" fontId="6" fillId="0" borderId="0" xfId="0" applyFont="1" applyBorder="1"/>
    <xf numFmtId="44" fontId="4" fillId="0" borderId="11" xfId="1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44" fontId="5" fillId="0" borderId="11" xfId="1" applyFont="1" applyBorder="1" applyAlignment="1">
      <alignment horizontal="center"/>
    </xf>
    <xf numFmtId="44" fontId="5" fillId="0" borderId="11" xfId="0" applyNumberFormat="1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44" fontId="5" fillId="0" borderId="11" xfId="1" applyNumberFormat="1" applyFont="1" applyBorder="1" applyAlignment="1">
      <alignment horizontal="center"/>
    </xf>
    <xf numFmtId="165" fontId="5" fillId="0" borderId="14" xfId="1" applyNumberFormat="1" applyFont="1" applyBorder="1" applyAlignment="1">
      <alignment horizontal="center"/>
    </xf>
    <xf numFmtId="165" fontId="4" fillId="0" borderId="14" xfId="0" applyNumberFormat="1" applyFont="1" applyBorder="1" applyAlignment="1">
      <alignment horizontal="center"/>
    </xf>
    <xf numFmtId="44" fontId="4" fillId="0" borderId="11" xfId="0" applyNumberFormat="1" applyFont="1" applyBorder="1" applyAlignment="1">
      <alignment horizontal="center"/>
    </xf>
    <xf numFmtId="44" fontId="4" fillId="0" borderId="11" xfId="1" applyNumberFormat="1" applyFont="1" applyBorder="1" applyAlignment="1">
      <alignment horizontal="center"/>
    </xf>
    <xf numFmtId="44" fontId="5" fillId="0" borderId="20" xfId="1" applyFont="1" applyBorder="1"/>
    <xf numFmtId="44" fontId="5" fillId="0" borderId="20" xfId="0" applyNumberFormat="1" applyFont="1" applyBorder="1"/>
    <xf numFmtId="44" fontId="8" fillId="2" borderId="1" xfId="1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44" fontId="3" fillId="0" borderId="0" xfId="0" applyNumberFormat="1" applyFont="1"/>
    <xf numFmtId="0" fontId="3" fillId="0" borderId="0" xfId="0" applyFont="1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44" fontId="5" fillId="0" borderId="12" xfId="0" applyNumberFormat="1" applyFont="1" applyBorder="1" applyAlignment="1">
      <alignment horizontal="center"/>
    </xf>
    <xf numFmtId="0" fontId="4" fillId="0" borderId="7" xfId="0" applyFont="1" applyBorder="1"/>
    <xf numFmtId="0" fontId="4" fillId="0" borderId="0" xfId="0" applyFont="1" applyBorder="1"/>
    <xf numFmtId="0" fontId="0" fillId="0" borderId="15" xfId="0" applyBorder="1"/>
    <xf numFmtId="44" fontId="3" fillId="0" borderId="15" xfId="1" applyFont="1" applyBorder="1"/>
    <xf numFmtId="0" fontId="3" fillId="0" borderId="15" xfId="0" applyFont="1" applyBorder="1"/>
    <xf numFmtId="0" fontId="4" fillId="0" borderId="12" xfId="0" applyFont="1" applyBorder="1" applyAlignment="1">
      <alignment horizontal="center"/>
    </xf>
    <xf numFmtId="44" fontId="5" fillId="0" borderId="12" xfId="1" applyFont="1" applyBorder="1" applyAlignment="1">
      <alignment horizontal="center"/>
    </xf>
    <xf numFmtId="44" fontId="5" fillId="0" borderId="17" xfId="0" applyNumberFormat="1" applyFont="1" applyBorder="1"/>
    <xf numFmtId="44" fontId="5" fillId="0" borderId="0" xfId="0" applyNumberFormat="1" applyFont="1"/>
    <xf numFmtId="44" fontId="5" fillId="0" borderId="3" xfId="0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44" fontId="5" fillId="0" borderId="12" xfId="0" applyNumberFormat="1" applyFont="1" applyBorder="1" applyAlignment="1">
      <alignment horizontal="center"/>
    </xf>
    <xf numFmtId="44" fontId="5" fillId="0" borderId="26" xfId="0" applyNumberFormat="1" applyFont="1" applyBorder="1" applyAlignment="1">
      <alignment horizontal="center"/>
    </xf>
    <xf numFmtId="0" fontId="0" fillId="0" borderId="12" xfId="0" applyFont="1" applyBorder="1" applyAlignment="1">
      <alignment horizontal="left"/>
    </xf>
    <xf numFmtId="0" fontId="0" fillId="0" borderId="19" xfId="0" applyFont="1" applyBorder="1" applyAlignment="1">
      <alignment horizontal="left"/>
    </xf>
    <xf numFmtId="0" fontId="0" fillId="0" borderId="13" xfId="0" applyFont="1" applyBorder="1" applyAlignment="1">
      <alignment horizontal="left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top"/>
    </xf>
    <xf numFmtId="0" fontId="8" fillId="0" borderId="0" xfId="0" applyFont="1" applyBorder="1" applyAlignment="1">
      <alignment horizontal="center" vertical="top"/>
    </xf>
    <xf numFmtId="0" fontId="8" fillId="0" borderId="6" xfId="0" applyFont="1" applyBorder="1" applyAlignment="1">
      <alignment horizontal="center" vertical="top"/>
    </xf>
    <xf numFmtId="0" fontId="8" fillId="0" borderId="8" xfId="0" applyFont="1" applyBorder="1" applyAlignment="1">
      <alignment horizontal="center" vertical="top"/>
    </xf>
    <xf numFmtId="0" fontId="8" fillId="0" borderId="9" xfId="0" applyFont="1" applyBorder="1" applyAlignment="1">
      <alignment horizontal="center" vertical="top"/>
    </xf>
    <xf numFmtId="0" fontId="8" fillId="0" borderId="10" xfId="0" applyFont="1" applyBorder="1" applyAlignment="1">
      <alignment horizontal="center" vertical="top"/>
    </xf>
    <xf numFmtId="0" fontId="8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vertical="center"/>
    </xf>
    <xf numFmtId="0" fontId="9" fillId="2" borderId="1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44" fontId="5" fillId="0" borderId="14" xfId="0" applyNumberFormat="1" applyFont="1" applyBorder="1" applyAlignment="1">
      <alignment horizontal="center"/>
    </xf>
    <xf numFmtId="0" fontId="5" fillId="0" borderId="24" xfId="0" applyFont="1" applyBorder="1" applyAlignment="1">
      <alignment horizontal="center"/>
    </xf>
    <xf numFmtId="164" fontId="8" fillId="0" borderId="17" xfId="1" applyNumberFormat="1" applyFont="1" applyBorder="1" applyAlignment="1">
      <alignment horizontal="center"/>
    </xf>
    <xf numFmtId="164" fontId="8" fillId="0" borderId="16" xfId="1" applyNumberFormat="1" applyFont="1" applyBorder="1" applyAlignment="1">
      <alignment horizontal="center"/>
    </xf>
    <xf numFmtId="0" fontId="0" fillId="0" borderId="14" xfId="0" applyFont="1" applyBorder="1" applyAlignment="1">
      <alignment horizontal="left"/>
    </xf>
    <xf numFmtId="0" fontId="6" fillId="0" borderId="17" xfId="0" applyFont="1" applyBorder="1" applyAlignment="1">
      <alignment horizontal="left"/>
    </xf>
    <xf numFmtId="0" fontId="6" fillId="0" borderId="18" xfId="0" applyFont="1" applyBorder="1" applyAlignment="1">
      <alignment horizontal="left"/>
    </xf>
    <xf numFmtId="0" fontId="6" fillId="0" borderId="25" xfId="0" applyFont="1" applyBorder="1" applyAlignment="1">
      <alignment horizontal="left"/>
    </xf>
  </cellXfs>
  <cellStyles count="2">
    <cellStyle name="Moeda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152399</xdr:colOff>
      <xdr:row>0</xdr:row>
      <xdr:rowOff>96270</xdr:rowOff>
    </xdr:from>
    <xdr:to>
      <xdr:col>3</xdr:col>
      <xdr:colOff>361949</xdr:colOff>
      <xdr:row>9</xdr:row>
      <xdr:rowOff>133350</xdr:rowOff>
    </xdr:to>
    <xdr:pic>
      <xdr:nvPicPr>
        <xdr:cNvPr id="1025" name="Picture 1" descr="Brazao Itajobi 100dpi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2399" y="96270"/>
          <a:ext cx="2143125" cy="18373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790575</xdr:colOff>
      <xdr:row>0</xdr:row>
      <xdr:rowOff>57151</xdr:rowOff>
    </xdr:from>
    <xdr:to>
      <xdr:col>17</xdr:col>
      <xdr:colOff>304800</xdr:colOff>
      <xdr:row>6</xdr:row>
      <xdr:rowOff>104775</xdr:rowOff>
    </xdr:to>
    <xdr:sp macro="" textlink="">
      <xdr:nvSpPr>
        <xdr:cNvPr id="1026" name="Text Box 2"/>
        <xdr:cNvSpPr txBox="1">
          <a:spLocks noChangeArrowheads="1"/>
        </xdr:cNvSpPr>
      </xdr:nvSpPr>
      <xdr:spPr bwMode="auto">
        <a:xfrm>
          <a:off x="2724150" y="57151"/>
          <a:ext cx="15687675" cy="1247774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1">
            <a:defRPr sz="1000"/>
          </a:pPr>
          <a:r>
            <a:rPr lang="pt-BR" sz="3400" b="0" i="1" strike="noStrike">
              <a:solidFill>
                <a:srgbClr val="000000"/>
              </a:solidFill>
              <a:latin typeface="Monotype Corsiva"/>
            </a:rPr>
            <a:t>                       </a:t>
          </a:r>
          <a:r>
            <a:rPr lang="pt-BR" sz="4400" b="0" i="1" strike="noStrike">
              <a:solidFill>
                <a:srgbClr val="000000"/>
              </a:solidFill>
              <a:latin typeface="Monotype Corsiva"/>
            </a:rPr>
            <a:t>Prefeitura do Município de Itajobi</a:t>
          </a:r>
        </a:p>
        <a:p>
          <a:pPr algn="l" rtl="1">
            <a:defRPr sz="1000"/>
          </a:pPr>
          <a:endParaRPr lang="pt-BR" sz="14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r>
            <a:rPr lang="pt-BR" sz="1400" b="1" i="0" strike="noStrike">
              <a:solidFill>
                <a:srgbClr val="000000"/>
              </a:solidFill>
              <a:latin typeface="Lucida Sans Unicode"/>
              <a:cs typeface="Lucida Sans Unicode"/>
            </a:rPr>
            <a:t>                                                     </a:t>
          </a:r>
          <a:r>
            <a:rPr lang="pt-BR" sz="1400" b="1" i="0" strike="noStrike">
              <a:solidFill>
                <a:srgbClr val="000000"/>
              </a:solidFill>
              <a:latin typeface="Arial"/>
              <a:cs typeface="Arial"/>
            </a:rPr>
            <a:t>ESTADO DE SÃO PAULO     </a:t>
          </a:r>
          <a:r>
            <a:rPr lang="pt-BR" sz="1400" b="1" i="0" strike="noStrike">
              <a:solidFill>
                <a:srgbClr val="000000"/>
              </a:solidFill>
              <a:latin typeface="Lucida Sans Unicode"/>
              <a:cs typeface="Lucida Sans Unicode"/>
            </a:rPr>
            <a:t>  </a:t>
          </a:r>
          <a:r>
            <a:rPr lang="pt-BR" sz="1400" b="1" i="0" strike="noStrike">
              <a:solidFill>
                <a:srgbClr val="000000"/>
              </a:solidFill>
              <a:latin typeface="Arial"/>
              <a:cs typeface="Arial"/>
            </a:rPr>
            <a:t>                        CNPJ 45.126.851/0001-13    </a:t>
          </a:r>
        </a:p>
        <a:p>
          <a:pPr algn="l" rtl="1">
            <a:defRPr sz="1000"/>
          </a:pPr>
          <a:r>
            <a:rPr lang="pt-BR" sz="1200" b="1" i="0" strike="noStrike">
              <a:solidFill>
                <a:srgbClr val="000000"/>
              </a:solidFill>
              <a:latin typeface="Arial"/>
              <a:cs typeface="Arial"/>
            </a:rPr>
            <a:t> 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4:S57"/>
  <sheetViews>
    <sheetView tabSelected="1" topLeftCell="H31" workbookViewId="0">
      <selection activeCell="J37" sqref="J37:R37"/>
    </sheetView>
  </sheetViews>
  <sheetFormatPr defaultRowHeight="15.75"/>
  <cols>
    <col min="1" max="1" width="10.7109375" customWidth="1"/>
    <col min="4" max="4" width="28.140625" customWidth="1"/>
    <col min="5" max="5" width="15.7109375" style="1" customWidth="1"/>
    <col min="6" max="13" width="15.7109375" style="2" customWidth="1"/>
    <col min="14" max="14" width="16.28515625" style="2" customWidth="1"/>
    <col min="15" max="15" width="15.7109375" style="2" customWidth="1"/>
    <col min="16" max="16" width="16.85546875" style="2" customWidth="1"/>
    <col min="17" max="17" width="15.7109375" style="2" customWidth="1"/>
    <col min="18" max="18" width="7.85546875" style="2" customWidth="1"/>
  </cols>
  <sheetData>
    <row r="14" spans="1:18" ht="16.5" thickBot="1"/>
    <row r="15" spans="1:18" ht="26.25" customHeight="1">
      <c r="A15" s="48" t="s">
        <v>0</v>
      </c>
      <c r="B15" s="49"/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50"/>
    </row>
    <row r="16" spans="1:18" ht="15" customHeight="1">
      <c r="A16" s="51" t="s">
        <v>9</v>
      </c>
      <c r="B16" s="52"/>
      <c r="C16" s="52"/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52"/>
      <c r="Q16" s="52"/>
      <c r="R16" s="53"/>
    </row>
    <row r="17" spans="1:18" ht="15.75" customHeight="1" thickBot="1">
      <c r="A17" s="54"/>
      <c r="B17" s="55"/>
      <c r="C17" s="55"/>
      <c r="D17" s="55"/>
      <c r="E17" s="55"/>
      <c r="F17" s="55"/>
      <c r="G17" s="55"/>
      <c r="H17" s="55"/>
      <c r="I17" s="55"/>
      <c r="J17" s="55"/>
      <c r="K17" s="55"/>
      <c r="L17" s="55"/>
      <c r="M17" s="55"/>
      <c r="N17" s="55"/>
      <c r="O17" s="55"/>
      <c r="P17" s="55"/>
      <c r="Q17" s="55"/>
      <c r="R17" s="56"/>
    </row>
    <row r="18" spans="1:18" ht="22.5" customHeight="1" thickBot="1">
      <c r="A18" s="58" t="s">
        <v>15</v>
      </c>
      <c r="B18" s="59" t="s">
        <v>1</v>
      </c>
      <c r="C18" s="59"/>
      <c r="D18" s="59"/>
      <c r="E18" s="61" t="s">
        <v>2</v>
      </c>
      <c r="F18" s="61"/>
      <c r="G18" s="61"/>
      <c r="H18" s="61"/>
      <c r="I18" s="61"/>
      <c r="J18" s="61"/>
      <c r="K18" s="61"/>
      <c r="L18" s="61"/>
      <c r="M18" s="61"/>
      <c r="N18" s="61"/>
      <c r="O18" s="61"/>
      <c r="P18" s="61"/>
      <c r="Q18" s="61"/>
      <c r="R18" s="61"/>
    </row>
    <row r="19" spans="1:18" ht="22.5" customHeight="1" thickBot="1">
      <c r="A19" s="58"/>
      <c r="B19" s="59"/>
      <c r="C19" s="59"/>
      <c r="D19" s="59"/>
      <c r="E19" s="23" t="s">
        <v>4</v>
      </c>
      <c r="F19" s="24" t="s">
        <v>5</v>
      </c>
      <c r="G19" s="24" t="s">
        <v>10</v>
      </c>
      <c r="H19" s="24" t="s">
        <v>11</v>
      </c>
      <c r="I19" s="24" t="s">
        <v>12</v>
      </c>
      <c r="J19" s="24" t="s">
        <v>13</v>
      </c>
      <c r="K19" s="24" t="s">
        <v>14</v>
      </c>
      <c r="L19" s="24" t="s">
        <v>22</v>
      </c>
      <c r="M19" s="25" t="s">
        <v>48</v>
      </c>
      <c r="N19" s="25" t="s">
        <v>49</v>
      </c>
      <c r="O19" s="25" t="s">
        <v>50</v>
      </c>
      <c r="P19" s="25" t="s">
        <v>51</v>
      </c>
      <c r="Q19" s="57" t="s">
        <v>3</v>
      </c>
      <c r="R19" s="57"/>
    </row>
    <row r="20" spans="1:18" ht="20.100000000000001" customHeight="1">
      <c r="A20" s="30" t="s">
        <v>16</v>
      </c>
      <c r="B20" s="66" t="s">
        <v>25</v>
      </c>
      <c r="C20" s="66"/>
      <c r="D20" s="66"/>
      <c r="E20" s="17">
        <v>4760</v>
      </c>
      <c r="F20" s="18"/>
      <c r="G20" s="18"/>
      <c r="H20" s="15"/>
      <c r="I20" s="15"/>
      <c r="J20" s="15"/>
      <c r="K20" s="15"/>
      <c r="L20" s="15"/>
      <c r="M20" s="15"/>
      <c r="N20" s="15"/>
      <c r="O20" s="15"/>
      <c r="P20" s="15"/>
      <c r="Q20" s="62">
        <f t="shared" ref="Q20:Q26" si="0">E20+F20+G20+H20+I20+J20+K20+L20</f>
        <v>4760</v>
      </c>
      <c r="R20" s="63"/>
    </row>
    <row r="21" spans="1:18" ht="20.100000000000001" customHeight="1">
      <c r="A21" s="28" t="s">
        <v>17</v>
      </c>
      <c r="B21" s="45" t="s">
        <v>27</v>
      </c>
      <c r="C21" s="46"/>
      <c r="D21" s="47"/>
      <c r="E21" s="16">
        <v>114596.52499999999</v>
      </c>
      <c r="F21" s="16">
        <v>114596.52499999999</v>
      </c>
      <c r="G21" s="19"/>
      <c r="H21" s="12"/>
      <c r="I21" s="12"/>
      <c r="J21" s="12"/>
      <c r="K21" s="12"/>
      <c r="L21" s="12"/>
      <c r="M21" s="37"/>
      <c r="N21" s="37"/>
      <c r="O21" s="37"/>
      <c r="P21" s="37"/>
      <c r="Q21" s="43">
        <f>E21+F21</f>
        <v>229193.05</v>
      </c>
      <c r="R21" s="44"/>
    </row>
    <row r="22" spans="1:18" ht="20.100000000000001" customHeight="1">
      <c r="A22" s="28" t="s">
        <v>18</v>
      </c>
      <c r="B22" s="45" t="s">
        <v>28</v>
      </c>
      <c r="C22" s="46"/>
      <c r="D22" s="47"/>
      <c r="E22" s="20"/>
      <c r="F22" s="16">
        <v>133347.505</v>
      </c>
      <c r="G22" s="16">
        <v>133347.505</v>
      </c>
      <c r="H22" s="12"/>
      <c r="I22" s="12"/>
      <c r="J22" s="12"/>
      <c r="K22" s="12"/>
      <c r="L22" s="12"/>
      <c r="M22" s="37"/>
      <c r="N22" s="37"/>
      <c r="O22" s="37"/>
      <c r="P22" s="37"/>
      <c r="Q22" s="43">
        <f t="shared" si="0"/>
        <v>266695.01</v>
      </c>
      <c r="R22" s="44"/>
    </row>
    <row r="23" spans="1:18" ht="20.100000000000001" customHeight="1">
      <c r="A23" s="28" t="s">
        <v>19</v>
      </c>
      <c r="B23" s="45" t="s">
        <v>29</v>
      </c>
      <c r="C23" s="46"/>
      <c r="D23" s="47"/>
      <c r="E23" s="16">
        <f>67329.5*0.1</f>
        <v>6732.9500000000007</v>
      </c>
      <c r="F23" s="14">
        <f>67329.5*0.2</f>
        <v>13465.900000000001</v>
      </c>
      <c r="G23" s="14">
        <f>67329.5*0.4</f>
        <v>26931.800000000003</v>
      </c>
      <c r="H23" s="13">
        <f>67329.5*0.3</f>
        <v>20198.849999999999</v>
      </c>
      <c r="I23" s="12"/>
      <c r="J23" s="12"/>
      <c r="K23" s="12"/>
      <c r="L23" s="12"/>
      <c r="M23" s="37"/>
      <c r="N23" s="37"/>
      <c r="O23" s="37"/>
      <c r="P23" s="37"/>
      <c r="Q23" s="43">
        <f t="shared" si="0"/>
        <v>67329.5</v>
      </c>
      <c r="R23" s="44"/>
    </row>
    <row r="24" spans="1:18" ht="20.100000000000001" customHeight="1">
      <c r="A24" s="28" t="s">
        <v>20</v>
      </c>
      <c r="B24" s="45" t="s">
        <v>36</v>
      </c>
      <c r="C24" s="46"/>
      <c r="D24" s="47"/>
      <c r="E24" s="11"/>
      <c r="F24" s="12"/>
      <c r="G24" s="12"/>
      <c r="H24" s="12"/>
      <c r="I24" s="13">
        <f>65666.28*0.05</f>
        <v>3283.3140000000003</v>
      </c>
      <c r="J24" s="13">
        <f>65666.28*0.25</f>
        <v>16416.57</v>
      </c>
      <c r="K24" s="13">
        <f>65666.28*0.3</f>
        <v>19699.883999999998</v>
      </c>
      <c r="L24" s="13">
        <f>65666.28*0.2</f>
        <v>13133.256000000001</v>
      </c>
      <c r="M24" s="31">
        <f>L24</f>
        <v>13133.256000000001</v>
      </c>
      <c r="N24" s="37"/>
      <c r="O24" s="37"/>
      <c r="P24" s="37"/>
      <c r="Q24" s="43">
        <f>I24+J24+K24+L24+M24</f>
        <v>65666.28</v>
      </c>
      <c r="R24" s="44"/>
    </row>
    <row r="25" spans="1:18" ht="20.100000000000001" customHeight="1">
      <c r="A25" s="28" t="s">
        <v>21</v>
      </c>
      <c r="B25" s="45" t="s">
        <v>37</v>
      </c>
      <c r="C25" s="46"/>
      <c r="D25" s="47"/>
      <c r="E25" s="11"/>
      <c r="F25" s="12"/>
      <c r="G25" s="12"/>
      <c r="H25" s="12"/>
      <c r="I25" s="12"/>
      <c r="J25" s="13"/>
      <c r="K25" s="13"/>
      <c r="L25" s="13"/>
      <c r="M25" s="13">
        <f>175753.82*0.3333333333</f>
        <v>58584.606660808204</v>
      </c>
      <c r="N25" s="13">
        <f>175753.82*0.3333333333</f>
        <v>58584.606660808204</v>
      </c>
      <c r="O25" s="13">
        <f>175753.82*0.3333333333</f>
        <v>58584.606660808204</v>
      </c>
      <c r="P25" s="38"/>
      <c r="Q25" s="43">
        <f>M25+N25+O25</f>
        <v>175753.81998242461</v>
      </c>
      <c r="R25" s="44"/>
    </row>
    <row r="26" spans="1:18" ht="20.100000000000001" customHeight="1">
      <c r="A26" s="28" t="s">
        <v>23</v>
      </c>
      <c r="B26" s="45" t="s">
        <v>38</v>
      </c>
      <c r="C26" s="46"/>
      <c r="D26" s="47"/>
      <c r="E26" s="11"/>
      <c r="F26" s="12"/>
      <c r="G26" s="12"/>
      <c r="H26" s="12"/>
      <c r="I26" s="13">
        <v>47628.86</v>
      </c>
      <c r="J26" s="13"/>
      <c r="K26" s="12"/>
      <c r="L26" s="12"/>
      <c r="M26" s="13"/>
      <c r="N26" s="37"/>
      <c r="O26" s="37"/>
      <c r="P26" s="37"/>
      <c r="Q26" s="43">
        <f t="shared" si="0"/>
        <v>47628.86</v>
      </c>
      <c r="R26" s="44"/>
    </row>
    <row r="27" spans="1:18" ht="20.100000000000001" customHeight="1">
      <c r="A27" s="28" t="s">
        <v>24</v>
      </c>
      <c r="B27" s="45" t="s">
        <v>39</v>
      </c>
      <c r="C27" s="46"/>
      <c r="D27" s="47"/>
      <c r="E27" s="11"/>
      <c r="F27" s="12"/>
      <c r="G27" s="12"/>
      <c r="H27" s="13"/>
      <c r="I27" s="13"/>
      <c r="J27" s="13">
        <f>185351.35*0.1</f>
        <v>18535.135000000002</v>
      </c>
      <c r="K27" s="13">
        <f>185351.35*0.3</f>
        <v>55605.404999999999</v>
      </c>
      <c r="L27" s="13">
        <f>185351.35*0.4</f>
        <v>74140.540000000008</v>
      </c>
      <c r="M27" s="38">
        <f>185351.35*0.2</f>
        <v>37070.270000000004</v>
      </c>
      <c r="N27" s="37"/>
      <c r="O27" s="37"/>
      <c r="P27" s="37"/>
      <c r="Q27" s="43">
        <f>J27+K27+L27+M27</f>
        <v>185351.35000000003</v>
      </c>
      <c r="R27" s="44"/>
    </row>
    <row r="28" spans="1:18" ht="20.100000000000001" customHeight="1">
      <c r="A28" s="28" t="s">
        <v>26</v>
      </c>
      <c r="B28" s="45" t="s">
        <v>40</v>
      </c>
      <c r="C28" s="46"/>
      <c r="D28" s="47"/>
      <c r="E28" s="11"/>
      <c r="F28" s="12"/>
      <c r="G28" s="12"/>
      <c r="H28" s="12"/>
      <c r="I28" s="13"/>
      <c r="J28" s="13">
        <f>106950.89*0.33333333</f>
        <v>35650.2963101637</v>
      </c>
      <c r="K28" s="13">
        <f>106950.89*0.33333333</f>
        <v>35650.2963101637</v>
      </c>
      <c r="L28" s="13">
        <f>106950.89*0.33333333</f>
        <v>35650.2963101637</v>
      </c>
      <c r="M28" s="37"/>
      <c r="N28" s="37"/>
      <c r="O28" s="37"/>
      <c r="P28" s="37"/>
      <c r="Q28" s="43">
        <f t="shared" ref="Q28:Q29" si="1">E28+F28+G28+H28+I28+J28+K28+L28</f>
        <v>106950.8889304911</v>
      </c>
      <c r="R28" s="44"/>
    </row>
    <row r="29" spans="1:18" ht="20.100000000000001" customHeight="1">
      <c r="A29" s="28" t="s">
        <v>30</v>
      </c>
      <c r="B29" s="45" t="s">
        <v>41</v>
      </c>
      <c r="C29" s="46"/>
      <c r="D29" s="47"/>
      <c r="E29" s="11"/>
      <c r="F29" s="12"/>
      <c r="G29" s="12"/>
      <c r="H29" s="12"/>
      <c r="I29" s="13">
        <v>6884.01</v>
      </c>
      <c r="J29" s="12"/>
      <c r="K29" s="13"/>
      <c r="L29" s="12"/>
      <c r="M29" s="37"/>
      <c r="N29" s="37"/>
      <c r="O29" s="37"/>
      <c r="P29" s="37"/>
      <c r="Q29" s="43">
        <f t="shared" si="1"/>
        <v>6884.01</v>
      </c>
      <c r="R29" s="44"/>
    </row>
    <row r="30" spans="1:18" ht="20.100000000000001" customHeight="1">
      <c r="A30" s="28" t="s">
        <v>31</v>
      </c>
      <c r="B30" s="45" t="s">
        <v>42</v>
      </c>
      <c r="C30" s="46"/>
      <c r="D30" s="47"/>
      <c r="E30" s="11"/>
      <c r="F30" s="12"/>
      <c r="G30" s="12"/>
      <c r="H30" s="13"/>
      <c r="I30" s="13">
        <f>92701.07*0.4</f>
        <v>37080.428000000007</v>
      </c>
      <c r="J30" s="13">
        <f>92701.07*0.5</f>
        <v>46350.535000000003</v>
      </c>
      <c r="K30" s="13">
        <f>92701.07*0.1</f>
        <v>9270.1070000000018</v>
      </c>
      <c r="L30" s="12"/>
      <c r="M30" s="37"/>
      <c r="N30" s="37"/>
      <c r="O30" s="37"/>
      <c r="P30" s="37"/>
      <c r="Q30" s="43">
        <f>I30+J30+K30</f>
        <v>92701.070000000022</v>
      </c>
      <c r="R30" s="44"/>
    </row>
    <row r="31" spans="1:18" ht="20.100000000000001" customHeight="1">
      <c r="A31" s="28" t="s">
        <v>32</v>
      </c>
      <c r="B31" s="45" t="s">
        <v>43</v>
      </c>
      <c r="C31" s="46"/>
      <c r="D31" s="47"/>
      <c r="E31" s="11"/>
      <c r="F31" s="12"/>
      <c r="G31" s="12"/>
      <c r="H31" s="12"/>
      <c r="I31" s="12"/>
      <c r="J31" s="13"/>
      <c r="K31" s="13">
        <f>102930.01*0.4</f>
        <v>41172.004000000001</v>
      </c>
      <c r="L31" s="13">
        <f>102930.01*0.5</f>
        <v>51465.004999999997</v>
      </c>
      <c r="M31" s="38">
        <f>102930.01*0.1</f>
        <v>10293.001</v>
      </c>
      <c r="N31" s="37"/>
      <c r="O31" s="37"/>
      <c r="P31" s="37"/>
      <c r="Q31" s="43">
        <f>K31+L31+M31</f>
        <v>102930.01</v>
      </c>
      <c r="R31" s="44"/>
    </row>
    <row r="32" spans="1:18" ht="20.100000000000001" customHeight="1">
      <c r="A32" s="28" t="s">
        <v>33</v>
      </c>
      <c r="B32" s="45" t="s">
        <v>44</v>
      </c>
      <c r="C32" s="46"/>
      <c r="D32" s="47"/>
      <c r="E32" s="11"/>
      <c r="F32" s="12"/>
      <c r="G32" s="12"/>
      <c r="H32" s="12"/>
      <c r="I32" s="12"/>
      <c r="J32" s="12"/>
      <c r="K32" s="13"/>
      <c r="L32" s="12"/>
      <c r="M32" s="38">
        <f>17034.88*0.6</f>
        <v>10220.928</v>
      </c>
      <c r="N32" s="38">
        <f>17034.88*0.4</f>
        <v>6813.9520000000011</v>
      </c>
      <c r="O32" s="37"/>
      <c r="P32" s="37"/>
      <c r="Q32" s="43">
        <f>M32+N32</f>
        <v>17034.88</v>
      </c>
      <c r="R32" s="44"/>
    </row>
    <row r="33" spans="1:18" ht="20.100000000000001" customHeight="1">
      <c r="A33" s="28" t="s">
        <v>34</v>
      </c>
      <c r="B33" s="45" t="s">
        <v>45</v>
      </c>
      <c r="C33" s="46"/>
      <c r="D33" s="47"/>
      <c r="E33" s="11"/>
      <c r="F33" s="12"/>
      <c r="G33" s="12"/>
      <c r="H33" s="12"/>
      <c r="I33" s="12"/>
      <c r="J33" s="12"/>
      <c r="K33" s="13"/>
      <c r="L33" s="13"/>
      <c r="M33" s="38"/>
      <c r="N33" s="38">
        <f>48178.75*0.65</f>
        <v>31316.1875</v>
      </c>
      <c r="O33" s="38">
        <f>48178.75*0.25</f>
        <v>12044.6875</v>
      </c>
      <c r="P33" s="38">
        <f>48178.75*0.1</f>
        <v>4817.875</v>
      </c>
      <c r="Q33" s="43">
        <f>N33+O33+P33</f>
        <v>48178.75</v>
      </c>
      <c r="R33" s="44"/>
    </row>
    <row r="34" spans="1:18" ht="20.100000000000001" customHeight="1">
      <c r="A34" s="28" t="s">
        <v>35</v>
      </c>
      <c r="B34" s="45" t="s">
        <v>46</v>
      </c>
      <c r="C34" s="46"/>
      <c r="D34" s="47"/>
      <c r="E34" s="13">
        <f t="shared" ref="E34:P34" si="2">213881.83*0.0833333333</f>
        <v>17823.485826203938</v>
      </c>
      <c r="F34" s="13">
        <f t="shared" si="2"/>
        <v>17823.485826203938</v>
      </c>
      <c r="G34" s="13">
        <f t="shared" si="2"/>
        <v>17823.485826203938</v>
      </c>
      <c r="H34" s="13">
        <f t="shared" si="2"/>
        <v>17823.485826203938</v>
      </c>
      <c r="I34" s="13">
        <f t="shared" si="2"/>
        <v>17823.485826203938</v>
      </c>
      <c r="J34" s="13">
        <f t="shared" si="2"/>
        <v>17823.485826203938</v>
      </c>
      <c r="K34" s="13">
        <f t="shared" si="2"/>
        <v>17823.485826203938</v>
      </c>
      <c r="L34" s="13">
        <f t="shared" si="2"/>
        <v>17823.485826203938</v>
      </c>
      <c r="M34" s="13">
        <f t="shared" si="2"/>
        <v>17823.485826203938</v>
      </c>
      <c r="N34" s="13">
        <f t="shared" si="2"/>
        <v>17823.485826203938</v>
      </c>
      <c r="O34" s="13">
        <f t="shared" si="2"/>
        <v>17823.485826203938</v>
      </c>
      <c r="P34" s="13">
        <f t="shared" si="2"/>
        <v>17823.485826203938</v>
      </c>
      <c r="Q34" s="43">
        <f>E34+F34+G34+H34+I34+J34+K34+L34+M34+N34+O34+P34</f>
        <v>213881.8299144473</v>
      </c>
      <c r="R34" s="44"/>
    </row>
    <row r="35" spans="1:18" ht="23.25" customHeight="1" thickBot="1">
      <c r="A35" s="29"/>
      <c r="B35" s="67" t="s">
        <v>47</v>
      </c>
      <c r="C35" s="68"/>
      <c r="D35" s="69"/>
      <c r="E35" s="21">
        <f>SUM(E20:E34)</f>
        <v>143912.96082620393</v>
      </c>
      <c r="F35" s="22">
        <f>SUM(F21:F34)</f>
        <v>279233.41582620394</v>
      </c>
      <c r="G35" s="22">
        <f t="shared" ref="G35:P35" si="3">SUM(G20:G34)</f>
        <v>178102.79082620394</v>
      </c>
      <c r="H35" s="22">
        <f t="shared" si="3"/>
        <v>38022.33582620394</v>
      </c>
      <c r="I35" s="22">
        <f t="shared" si="3"/>
        <v>112700.09782620394</v>
      </c>
      <c r="J35" s="22">
        <f t="shared" si="3"/>
        <v>134776.02213636765</v>
      </c>
      <c r="K35" s="22">
        <f t="shared" si="3"/>
        <v>179221.18213636766</v>
      </c>
      <c r="L35" s="22">
        <f t="shared" si="3"/>
        <v>192212.58313636764</v>
      </c>
      <c r="M35" s="39">
        <f t="shared" si="3"/>
        <v>147125.54748701214</v>
      </c>
      <c r="N35" s="39">
        <f t="shared" si="3"/>
        <v>114538.23198701214</v>
      </c>
      <c r="O35" s="39">
        <f t="shared" si="3"/>
        <v>88452.779987012138</v>
      </c>
      <c r="P35" s="39">
        <f t="shared" si="3"/>
        <v>22641.360826203938</v>
      </c>
      <c r="Q35" s="64">
        <f>SUM(Q20:R34)</f>
        <v>1630939.3088273632</v>
      </c>
      <c r="R35" s="65"/>
    </row>
    <row r="36" spans="1:18" ht="15">
      <c r="B36" s="6"/>
      <c r="C36" s="6"/>
      <c r="D36" s="6"/>
      <c r="E36" s="7"/>
      <c r="F36" s="5"/>
      <c r="G36" s="5"/>
      <c r="H36" s="5"/>
      <c r="I36" s="5"/>
      <c r="J36" s="5"/>
      <c r="K36" s="5"/>
      <c r="L36" s="5"/>
      <c r="M36" s="5"/>
      <c r="N36" s="5"/>
      <c r="O36" s="5"/>
      <c r="P36" s="40"/>
      <c r="Q36" s="41"/>
      <c r="R36" s="41"/>
    </row>
    <row r="37" spans="1:18" ht="15">
      <c r="B37" s="6"/>
      <c r="C37" s="6"/>
      <c r="D37" s="6"/>
      <c r="E37" s="7"/>
      <c r="F37" s="5"/>
      <c r="G37" s="5"/>
      <c r="H37" s="5"/>
      <c r="I37" s="5"/>
      <c r="J37" s="42" t="s">
        <v>52</v>
      </c>
      <c r="K37" s="42"/>
      <c r="L37" s="42"/>
      <c r="M37" s="42"/>
      <c r="N37" s="42"/>
      <c r="O37" s="42"/>
      <c r="P37" s="42"/>
      <c r="Q37" s="42"/>
      <c r="R37" s="42"/>
    </row>
    <row r="38" spans="1:18">
      <c r="D38" s="4"/>
      <c r="E38" s="4"/>
      <c r="H38" s="26"/>
      <c r="J38" s="27"/>
      <c r="K38" s="27"/>
    </row>
    <row r="39" spans="1:18" ht="15">
      <c r="B39" s="3"/>
      <c r="C39" s="33"/>
      <c r="D39" s="33"/>
      <c r="E39" s="8"/>
      <c r="F39" s="8"/>
      <c r="G39" s="8"/>
      <c r="H39" s="8"/>
      <c r="I39" s="8"/>
      <c r="J39" s="10"/>
      <c r="K39" s="10"/>
      <c r="L39" s="8"/>
      <c r="M39" s="8"/>
      <c r="N39" s="8"/>
      <c r="O39" s="8"/>
      <c r="P39" s="8"/>
      <c r="Q39" s="10"/>
      <c r="R39" s="10"/>
    </row>
    <row r="40" spans="1:18" ht="15">
      <c r="B40" s="3"/>
      <c r="C40" s="4"/>
      <c r="D40" s="4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</row>
    <row r="41" spans="1:18" ht="15">
      <c r="B41" s="3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</row>
    <row r="42" spans="1:18" ht="15">
      <c r="B42" s="3"/>
      <c r="C42" s="32" t="s">
        <v>8</v>
      </c>
      <c r="D42" s="32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</row>
    <row r="43" spans="1:18" ht="15">
      <c r="B43" s="3"/>
      <c r="C43" s="4" t="s">
        <v>6</v>
      </c>
      <c r="D43" s="4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</row>
    <row r="44" spans="1:18" ht="15">
      <c r="B44" s="3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</row>
    <row r="45" spans="1:18" ht="15">
      <c r="B45" s="3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</row>
    <row r="46" spans="1:18" ht="15">
      <c r="B46" s="3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</row>
    <row r="47" spans="1:18" ht="15">
      <c r="B47" s="3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</row>
    <row r="48" spans="1:18" ht="15">
      <c r="B48" s="3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</row>
    <row r="49" spans="1:19" ht="15">
      <c r="B49" s="3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</row>
    <row r="50" spans="1:19" ht="15">
      <c r="B50" s="3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</row>
    <row r="51" spans="1:19" ht="15">
      <c r="B51" s="3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</row>
    <row r="52" spans="1:19" ht="15">
      <c r="B52" s="3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</row>
    <row r="53" spans="1:19" ht="15">
      <c r="B53" s="3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</row>
    <row r="54" spans="1:19" ht="15">
      <c r="C54" s="9"/>
      <c r="D54" s="9"/>
      <c r="E54" s="9"/>
      <c r="F54" s="9"/>
      <c r="G54" s="9"/>
      <c r="H54" s="9"/>
      <c r="I54" s="9"/>
      <c r="J54" s="8"/>
      <c r="K54" s="8"/>
      <c r="L54" s="9"/>
      <c r="M54" s="9"/>
      <c r="N54" s="9"/>
      <c r="O54" s="9"/>
      <c r="P54" s="9"/>
      <c r="Q54" s="8"/>
      <c r="R54" s="8"/>
    </row>
    <row r="55" spans="1:19" ht="15">
      <c r="C55" s="9"/>
      <c r="D55" s="9"/>
      <c r="E55" s="9"/>
      <c r="F55" s="9"/>
      <c r="G55" s="9"/>
      <c r="H55" s="9"/>
      <c r="I55" s="9"/>
      <c r="J55" s="8"/>
      <c r="K55" s="8"/>
      <c r="L55" s="9"/>
      <c r="M55" s="9"/>
      <c r="N55" s="9"/>
      <c r="O55" s="9"/>
      <c r="P55" s="9"/>
      <c r="Q55" s="8"/>
      <c r="R55" s="8"/>
    </row>
    <row r="56" spans="1:19">
      <c r="A56" s="34"/>
      <c r="B56" s="34"/>
      <c r="C56" s="34"/>
      <c r="D56" s="34"/>
      <c r="E56" s="35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4"/>
    </row>
    <row r="57" spans="1:19" ht="15">
      <c r="B57" s="60" t="s">
        <v>7</v>
      </c>
      <c r="C57" s="60"/>
      <c r="D57" s="60"/>
      <c r="E57" s="60"/>
      <c r="F57" s="60"/>
      <c r="G57" s="60"/>
      <c r="H57" s="60"/>
      <c r="I57" s="60"/>
      <c r="J57" s="60"/>
      <c r="K57" s="60"/>
      <c r="L57" s="60"/>
      <c r="M57" s="60"/>
      <c r="N57" s="60"/>
      <c r="O57" s="60"/>
      <c r="P57" s="60"/>
      <c r="Q57" s="60"/>
      <c r="R57" s="60"/>
    </row>
  </sheetData>
  <mergeCells count="41">
    <mergeCell ref="B57:R57"/>
    <mergeCell ref="E18:R18"/>
    <mergeCell ref="Q20:R20"/>
    <mergeCell ref="Q35:R35"/>
    <mergeCell ref="B20:D20"/>
    <mergeCell ref="B35:D35"/>
    <mergeCell ref="B21:D21"/>
    <mergeCell ref="Q26:R26"/>
    <mergeCell ref="Q21:R21"/>
    <mergeCell ref="Q22:R22"/>
    <mergeCell ref="Q23:R23"/>
    <mergeCell ref="Q24:R24"/>
    <mergeCell ref="Q25:R25"/>
    <mergeCell ref="B22:D22"/>
    <mergeCell ref="B23:D23"/>
    <mergeCell ref="B24:D24"/>
    <mergeCell ref="A15:R15"/>
    <mergeCell ref="A16:R17"/>
    <mergeCell ref="Q19:R19"/>
    <mergeCell ref="A18:A19"/>
    <mergeCell ref="B18:D19"/>
    <mergeCell ref="B25:D25"/>
    <mergeCell ref="B26:D26"/>
    <mergeCell ref="B32:D32"/>
    <mergeCell ref="Q32:R32"/>
    <mergeCell ref="B27:D27"/>
    <mergeCell ref="B28:D28"/>
    <mergeCell ref="B29:D29"/>
    <mergeCell ref="B30:D30"/>
    <mergeCell ref="B31:D31"/>
    <mergeCell ref="Q27:R27"/>
    <mergeCell ref="Q28:R28"/>
    <mergeCell ref="Q29:R29"/>
    <mergeCell ref="Q30:R30"/>
    <mergeCell ref="Q31:R31"/>
    <mergeCell ref="Q36:R36"/>
    <mergeCell ref="J37:R37"/>
    <mergeCell ref="Q33:R33"/>
    <mergeCell ref="Q34:R34"/>
    <mergeCell ref="B33:D33"/>
    <mergeCell ref="B34:D34"/>
  </mergeCells>
  <pageMargins left="0.15748031496062992" right="0.15748031496062992" top="0.74803149606299213" bottom="0.15748031496062992" header="0.74803149606299213" footer="0.31496062992125984"/>
  <pageSetup scale="5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Engenharia</dc:creator>
  <cp:lastModifiedBy>Usuario</cp:lastModifiedBy>
  <cp:lastPrinted>2014-08-14T14:05:11Z</cp:lastPrinted>
  <dcterms:created xsi:type="dcterms:W3CDTF">2013-12-17T10:53:59Z</dcterms:created>
  <dcterms:modified xsi:type="dcterms:W3CDTF">2014-08-14T14:09:39Z</dcterms:modified>
</cp:coreProperties>
</file>